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<sst xmlns="http://schemas.openxmlformats.org/spreadsheetml/2006/main" count="105" uniqueCount="103">
  <si>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</si>
  <si>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</si>
  <si>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</si>
  <si>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</si>
  <si>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</si>
  <si>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</si>
  <si>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</si>
  <si>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</si>
  <si>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</si>
  <si>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</si>
  <si>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</si>
  <si>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</si>
  <si>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</si>
  <si>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</si>
  <si>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</si>
  <si>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</si>
  <si>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</si>
  <si>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</si>
  <si>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</si>
  <si>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</si>
  <si>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</si>
  <si>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</si>
  <si>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</si>
  <si>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</si>
  <si>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</si>
  <si>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</si>
  <si>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</si>
  <si>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</si>
  <si>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</si>
  <si>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</si>
  <si>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</si>
  <si>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</si>
  <si>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</si>
  <si>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</si>
  <si>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</si>
  <si>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</si>
  <si>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</si>
  <si>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</si>
  <si>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</si>
  <si>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</si>
  <si>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</si>
  <si>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</si>
  <si>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</si>
  <si>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</si>
  <si>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</si>
  <si>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</si>
  <si>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30/04/16 - VENCIMENTO 06/05/16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</si>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</sst>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(* #,##0.000_);_(* \(#,##0.000\);_(* &quot;-&quot;??_);_(@_)"/>
    <numFmt numFmtId="186" formatCode="_-* #,##0_-;\-* #,##0_-;_-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3" fontId="0" fillId="0" borderId="0" xfId="52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86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00390625" style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376923</v>
      </c>
      <c r="C7" s="10">
        <f>C8+C20+C24</f>
        <v>253457</v>
      </c>
      <c r="D7" s="10">
        <f>D8+D20+D24</f>
        <v>290410</v>
      </c>
      <c r="E7" s="10">
        <f>E8+E20+E24</f>
        <v>52748</v>
      </c>
      <c r="F7" s="10">
        <f aca="true" t="shared" si="0" ref="F7:M7">F8+F20+F24</f>
        <v>225105</v>
      </c>
      <c r="G7" s="10">
        <f t="shared" si="0"/>
        <v>363959</v>
      </c>
      <c r="H7" s="10">
        <f t="shared" si="0"/>
        <v>309918</v>
      </c>
      <c r="I7" s="10">
        <f t="shared" si="0"/>
        <v>317704</v>
      </c>
      <c r="J7" s="10">
        <f t="shared" si="0"/>
        <v>229740</v>
      </c>
      <c r="K7" s="10">
        <f t="shared" si="0"/>
        <v>290434</v>
      </c>
      <c r="L7" s="10">
        <f t="shared" si="0"/>
        <v>101092</v>
      </c>
      <c r="M7" s="10">
        <f t="shared" si="0"/>
        <v>55167</v>
      </c>
      <c r="N7" s="10">
        <f>+N8+N20+N24</f>
        <v>2866657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173381</v>
      </c>
      <c r="C8" s="12">
        <f>+C9+C12+C16</f>
        <v>124554</v>
      </c>
      <c r="D8" s="12">
        <f>+D9+D12+D16</f>
        <v>153243</v>
      </c>
      <c r="E8" s="12">
        <f>+E9+E12+E16</f>
        <v>26170</v>
      </c>
      <c r="F8" s="12">
        <f aca="true" t="shared" si="1" ref="F8:M8">+F9+F12+F16</f>
        <v>108394</v>
      </c>
      <c r="G8" s="12">
        <f t="shared" si="1"/>
        <v>181531</v>
      </c>
      <c r="H8" s="12">
        <f t="shared" si="1"/>
        <v>154643</v>
      </c>
      <c r="I8" s="12">
        <f t="shared" si="1"/>
        <v>157514</v>
      </c>
      <c r="J8" s="12">
        <f t="shared" si="1"/>
        <v>118340</v>
      </c>
      <c r="K8" s="12">
        <f t="shared" si="1"/>
        <v>143213</v>
      </c>
      <c r="L8" s="12">
        <f t="shared" si="1"/>
        <v>54861</v>
      </c>
      <c r="M8" s="12">
        <f t="shared" si="1"/>
        <v>31868</v>
      </c>
      <c r="N8" s="12">
        <f>SUM(B8:M8)</f>
        <v>1427712</v>
      </c>
      <c r="O8"/>
      <c r="P8" s="75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21334</v>
      </c>
      <c r="C9" s="14">
        <v>19807</v>
      </c>
      <c r="D9" s="14">
        <v>15423</v>
      </c>
      <c r="E9" s="14">
        <v>2972</v>
      </c>
      <c r="F9" s="14">
        <v>12047</v>
      </c>
      <c r="G9" s="14">
        <v>23398</v>
      </c>
      <c r="H9" s="14">
        <v>25257</v>
      </c>
      <c r="I9" s="14">
        <v>13861</v>
      </c>
      <c r="J9" s="14">
        <v>17787</v>
      </c>
      <c r="K9" s="14">
        <v>14716</v>
      </c>
      <c r="L9" s="14">
        <v>8348</v>
      </c>
      <c r="M9" s="14">
        <v>4911</v>
      </c>
      <c r="N9" s="12">
        <f aca="true" t="shared" si="2" ref="N9:N19">SUM(B9:M9)</f>
        <v>179861</v>
      </c>
      <c r="O9"/>
      <c r="P9" s="75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21334</v>
      </c>
      <c r="C10" s="14">
        <f>+C9-C11</f>
        <v>19807</v>
      </c>
      <c r="D10" s="14">
        <f>+D9-D11</f>
        <v>15423</v>
      </c>
      <c r="E10" s="14">
        <f>+E9-E11</f>
        <v>2972</v>
      </c>
      <c r="F10" s="14">
        <f aca="true" t="shared" si="3" ref="F10:M10">+F9-F11</f>
        <v>12047</v>
      </c>
      <c r="G10" s="14">
        <f t="shared" si="3"/>
        <v>23398</v>
      </c>
      <c r="H10" s="14">
        <f t="shared" si="3"/>
        <v>25257</v>
      </c>
      <c r="I10" s="14">
        <f t="shared" si="3"/>
        <v>13861</v>
      </c>
      <c r="J10" s="14">
        <f t="shared" si="3"/>
        <v>17787</v>
      </c>
      <c r="K10" s="14">
        <f t="shared" si="3"/>
        <v>14716</v>
      </c>
      <c r="L10" s="14">
        <f t="shared" si="3"/>
        <v>8348</v>
      </c>
      <c r="M10" s="14">
        <f t="shared" si="3"/>
        <v>4911</v>
      </c>
      <c r="N10" s="12">
        <f t="shared" si="2"/>
        <v>179861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134360</v>
      </c>
      <c r="C12" s="14">
        <f>C13+C14+C15</f>
        <v>93815</v>
      </c>
      <c r="D12" s="14">
        <f>D13+D14+D15</f>
        <v>123587</v>
      </c>
      <c r="E12" s="14">
        <f>E13+E14+E15</f>
        <v>20820</v>
      </c>
      <c r="F12" s="14">
        <f aca="true" t="shared" si="4" ref="F12:M12">F13+F14+F15</f>
        <v>85617</v>
      </c>
      <c r="G12" s="14">
        <f t="shared" si="4"/>
        <v>139921</v>
      </c>
      <c r="H12" s="14">
        <f t="shared" si="4"/>
        <v>114838</v>
      </c>
      <c r="I12" s="14">
        <f t="shared" si="4"/>
        <v>126803</v>
      </c>
      <c r="J12" s="14">
        <f t="shared" si="4"/>
        <v>88889</v>
      </c>
      <c r="K12" s="14">
        <f t="shared" si="4"/>
        <v>112504</v>
      </c>
      <c r="L12" s="14">
        <f t="shared" si="4"/>
        <v>41763</v>
      </c>
      <c r="M12" s="14">
        <f t="shared" si="4"/>
        <v>24747</v>
      </c>
      <c r="N12" s="12">
        <f t="shared" si="2"/>
        <v>1107664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66877</v>
      </c>
      <c r="C13" s="14">
        <v>48744</v>
      </c>
      <c r="D13" s="14">
        <v>60914</v>
      </c>
      <c r="E13" s="14">
        <v>10450</v>
      </c>
      <c r="F13" s="14">
        <v>42511</v>
      </c>
      <c r="G13" s="14">
        <v>70730</v>
      </c>
      <c r="H13" s="14">
        <v>60328</v>
      </c>
      <c r="I13" s="14">
        <v>65066</v>
      </c>
      <c r="J13" s="14">
        <v>44099</v>
      </c>
      <c r="K13" s="14">
        <v>54490</v>
      </c>
      <c r="L13" s="14">
        <v>20218</v>
      </c>
      <c r="M13" s="14">
        <v>11587</v>
      </c>
      <c r="N13" s="12">
        <f t="shared" si="2"/>
        <v>556014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64870</v>
      </c>
      <c r="C14" s="14">
        <v>42343</v>
      </c>
      <c r="D14" s="14">
        <v>60857</v>
      </c>
      <c r="E14" s="14">
        <v>9841</v>
      </c>
      <c r="F14" s="14">
        <v>41028</v>
      </c>
      <c r="G14" s="14">
        <v>64847</v>
      </c>
      <c r="H14" s="14">
        <v>51775</v>
      </c>
      <c r="I14" s="14">
        <v>59853</v>
      </c>
      <c r="J14" s="14">
        <v>42879</v>
      </c>
      <c r="K14" s="14">
        <v>56177</v>
      </c>
      <c r="L14" s="14">
        <v>20706</v>
      </c>
      <c r="M14" s="14">
        <v>12739</v>
      </c>
      <c r="N14" s="12">
        <f t="shared" si="2"/>
        <v>527915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2613</v>
      </c>
      <c r="C15" s="14">
        <v>2728</v>
      </c>
      <c r="D15" s="14">
        <v>1816</v>
      </c>
      <c r="E15" s="14">
        <v>529</v>
      </c>
      <c r="F15" s="14">
        <v>2078</v>
      </c>
      <c r="G15" s="14">
        <v>4344</v>
      </c>
      <c r="H15" s="14">
        <v>2735</v>
      </c>
      <c r="I15" s="14">
        <v>1884</v>
      </c>
      <c r="J15" s="14">
        <v>1911</v>
      </c>
      <c r="K15" s="14">
        <v>1837</v>
      </c>
      <c r="L15" s="14">
        <v>839</v>
      </c>
      <c r="M15" s="14">
        <v>421</v>
      </c>
      <c r="N15" s="12">
        <f t="shared" si="2"/>
        <v>23735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17687</v>
      </c>
      <c r="C16" s="14">
        <f>C17+C18+C19</f>
        <v>10932</v>
      </c>
      <c r="D16" s="14">
        <f>D17+D18+D19</f>
        <v>14233</v>
      </c>
      <c r="E16" s="14">
        <f>E17+E18+E19</f>
        <v>2378</v>
      </c>
      <c r="F16" s="14">
        <f aca="true" t="shared" si="5" ref="F16:M16">F17+F18+F19</f>
        <v>10730</v>
      </c>
      <c r="G16" s="14">
        <f t="shared" si="5"/>
        <v>18212</v>
      </c>
      <c r="H16" s="14">
        <f t="shared" si="5"/>
        <v>14548</v>
      </c>
      <c r="I16" s="14">
        <f t="shared" si="5"/>
        <v>16850</v>
      </c>
      <c r="J16" s="14">
        <f t="shared" si="5"/>
        <v>11664</v>
      </c>
      <c r="K16" s="14">
        <f t="shared" si="5"/>
        <v>15993</v>
      </c>
      <c r="L16" s="14">
        <f t="shared" si="5"/>
        <v>4750</v>
      </c>
      <c r="M16" s="14">
        <f t="shared" si="5"/>
        <v>2210</v>
      </c>
      <c r="N16" s="12">
        <f t="shared" si="2"/>
        <v>140187</v>
      </c>
    </row>
    <row r="17" spans="1:25" ht="18.75" customHeight="1">
      <c r="A17" s="15" t="s">
        <v>16</v>
      </c>
      <c r="B17" s="14">
        <v>11566</v>
      </c>
      <c r="C17" s="14">
        <v>7750</v>
      </c>
      <c r="D17" s="14">
        <v>8400</v>
      </c>
      <c r="E17" s="14">
        <v>1526</v>
      </c>
      <c r="F17" s="14">
        <v>7008</v>
      </c>
      <c r="G17" s="14">
        <v>12012</v>
      </c>
      <c r="H17" s="14">
        <v>9528</v>
      </c>
      <c r="I17" s="14">
        <v>10748</v>
      </c>
      <c r="J17" s="14">
        <v>7565</v>
      </c>
      <c r="K17" s="14">
        <v>9894</v>
      </c>
      <c r="L17" s="14">
        <v>2929</v>
      </c>
      <c r="M17" s="14">
        <v>1314</v>
      </c>
      <c r="N17" s="12">
        <f t="shared" si="2"/>
        <v>90240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5185</v>
      </c>
      <c r="C18" s="14">
        <v>2340</v>
      </c>
      <c r="D18" s="14">
        <v>5142</v>
      </c>
      <c r="E18" s="14">
        <v>722</v>
      </c>
      <c r="F18" s="14">
        <v>3051</v>
      </c>
      <c r="G18" s="14">
        <v>4897</v>
      </c>
      <c r="H18" s="14">
        <v>4148</v>
      </c>
      <c r="I18" s="14">
        <v>5530</v>
      </c>
      <c r="J18" s="14">
        <v>3589</v>
      </c>
      <c r="K18" s="14">
        <v>5578</v>
      </c>
      <c r="L18" s="14">
        <v>1635</v>
      </c>
      <c r="M18" s="14">
        <v>803</v>
      </c>
      <c r="N18" s="12">
        <f t="shared" si="2"/>
        <v>42620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f>53692-B26</f>
        <v>936</v>
      </c>
      <c r="C19" s="14">
        <f>33269-C26</f>
        <v>842</v>
      </c>
      <c r="D19" s="14">
        <f>33981-D26</f>
        <v>691</v>
      </c>
      <c r="E19" s="14">
        <f>6438-E26</f>
        <v>130</v>
      </c>
      <c r="F19" s="14">
        <f>31069-F26</f>
        <v>671</v>
      </c>
      <c r="G19" s="14">
        <f>46155-G26</f>
        <v>1303</v>
      </c>
      <c r="H19" s="14">
        <f>34590-H26</f>
        <v>872</v>
      </c>
      <c r="I19" s="14">
        <f>38450-I26</f>
        <v>572</v>
      </c>
      <c r="J19" s="14">
        <f>26279-J26</f>
        <v>510</v>
      </c>
      <c r="K19" s="14">
        <f>32574-K26</f>
        <v>521</v>
      </c>
      <c r="L19" s="14">
        <f>9547-L26</f>
        <v>186</v>
      </c>
      <c r="M19" s="14">
        <f>4951-M26</f>
        <v>93</v>
      </c>
      <c r="N19" s="12">
        <f t="shared" si="2"/>
        <v>7327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94894</v>
      </c>
      <c r="C20" s="18">
        <f>C21+C22+C23</f>
        <v>54850</v>
      </c>
      <c r="D20" s="18">
        <f>D21+D22+D23</f>
        <v>60337</v>
      </c>
      <c r="E20" s="18">
        <f>E21+E22+E23</f>
        <v>10722</v>
      </c>
      <c r="F20" s="18">
        <f aca="true" t="shared" si="6" ref="F20:M20">F21+F22+F23</f>
        <v>47615</v>
      </c>
      <c r="G20" s="18">
        <f t="shared" si="6"/>
        <v>75967</v>
      </c>
      <c r="H20" s="18">
        <f t="shared" si="6"/>
        <v>71448</v>
      </c>
      <c r="I20" s="18">
        <f t="shared" si="6"/>
        <v>81383</v>
      </c>
      <c r="J20" s="18">
        <f t="shared" si="6"/>
        <v>51500</v>
      </c>
      <c r="K20" s="18">
        <f t="shared" si="6"/>
        <v>82140</v>
      </c>
      <c r="L20" s="18">
        <f t="shared" si="6"/>
        <v>26578</v>
      </c>
      <c r="M20" s="18">
        <f t="shared" si="6"/>
        <v>13676</v>
      </c>
      <c r="N20" s="12">
        <f aca="true" t="shared" si="7" ref="N20:N26">SUM(B20:M20)</f>
        <v>671110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50720</v>
      </c>
      <c r="C21" s="14">
        <v>31750</v>
      </c>
      <c r="D21" s="14">
        <v>31657</v>
      </c>
      <c r="E21" s="14">
        <v>5754</v>
      </c>
      <c r="F21" s="14">
        <v>25641</v>
      </c>
      <c r="G21" s="14">
        <v>41728</v>
      </c>
      <c r="H21" s="14">
        <v>41110</v>
      </c>
      <c r="I21" s="14">
        <v>44433</v>
      </c>
      <c r="J21" s="14">
        <v>27887</v>
      </c>
      <c r="K21" s="14">
        <v>42504</v>
      </c>
      <c r="L21" s="14">
        <v>14035</v>
      </c>
      <c r="M21" s="14">
        <v>7192</v>
      </c>
      <c r="N21" s="12">
        <f t="shared" si="7"/>
        <v>364411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42835</v>
      </c>
      <c r="C22" s="14">
        <v>22043</v>
      </c>
      <c r="D22" s="14">
        <v>27933</v>
      </c>
      <c r="E22" s="14">
        <v>4771</v>
      </c>
      <c r="F22" s="14">
        <v>21208</v>
      </c>
      <c r="G22" s="14">
        <v>32583</v>
      </c>
      <c r="H22" s="14">
        <v>29278</v>
      </c>
      <c r="I22" s="14">
        <v>36015</v>
      </c>
      <c r="J22" s="14">
        <v>22799</v>
      </c>
      <c r="K22" s="14">
        <v>38654</v>
      </c>
      <c r="L22" s="14">
        <v>12138</v>
      </c>
      <c r="M22" s="14">
        <v>6330</v>
      </c>
      <c r="N22" s="12">
        <f t="shared" si="7"/>
        <v>296587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1339</v>
      </c>
      <c r="C23" s="14">
        <v>1057</v>
      </c>
      <c r="D23" s="14">
        <v>747</v>
      </c>
      <c r="E23" s="14">
        <v>197</v>
      </c>
      <c r="F23" s="14">
        <v>766</v>
      </c>
      <c r="G23" s="14">
        <v>1656</v>
      </c>
      <c r="H23" s="14">
        <v>1060</v>
      </c>
      <c r="I23" s="14">
        <v>935</v>
      </c>
      <c r="J23" s="14">
        <v>814</v>
      </c>
      <c r="K23" s="14">
        <v>982</v>
      </c>
      <c r="L23" s="14">
        <v>405</v>
      </c>
      <c r="M23" s="14">
        <v>154</v>
      </c>
      <c r="N23" s="12">
        <f t="shared" si="7"/>
        <v>10112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108648</v>
      </c>
      <c r="C24" s="14">
        <f>C25+C26</f>
        <v>74053</v>
      </c>
      <c r="D24" s="14">
        <f>D25+D26</f>
        <v>76830</v>
      </c>
      <c r="E24" s="14">
        <f>E25+E26</f>
        <v>15856</v>
      </c>
      <c r="F24" s="14">
        <f aca="true" t="shared" si="8" ref="F24:M24">F25+F26</f>
        <v>69096</v>
      </c>
      <c r="G24" s="14">
        <f t="shared" si="8"/>
        <v>106461</v>
      </c>
      <c r="H24" s="14">
        <f t="shared" si="8"/>
        <v>83827</v>
      </c>
      <c r="I24" s="14">
        <f t="shared" si="8"/>
        <v>78807</v>
      </c>
      <c r="J24" s="14">
        <f t="shared" si="8"/>
        <v>59900</v>
      </c>
      <c r="K24" s="14">
        <f t="shared" si="8"/>
        <v>65081</v>
      </c>
      <c r="L24" s="14">
        <f t="shared" si="8"/>
        <v>19653</v>
      </c>
      <c r="M24" s="14">
        <f t="shared" si="8"/>
        <v>9623</v>
      </c>
      <c r="N24" s="12">
        <f t="shared" si="7"/>
        <v>767835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55892</v>
      </c>
      <c r="C25" s="14">
        <v>41626</v>
      </c>
      <c r="D25" s="14">
        <v>43540</v>
      </c>
      <c r="E25" s="14">
        <v>9548</v>
      </c>
      <c r="F25" s="14">
        <v>38698</v>
      </c>
      <c r="G25" s="14">
        <v>61609</v>
      </c>
      <c r="H25" s="14">
        <v>50109</v>
      </c>
      <c r="I25" s="14">
        <v>40929</v>
      </c>
      <c r="J25" s="14">
        <v>34131</v>
      </c>
      <c r="K25" s="14">
        <v>33028</v>
      </c>
      <c r="L25" s="14">
        <v>10292</v>
      </c>
      <c r="M25" s="14">
        <v>4765</v>
      </c>
      <c r="N25" s="12">
        <f t="shared" si="7"/>
        <v>424167</v>
      </c>
      <c r="O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33150+19606</f>
        <v>52756</v>
      </c>
      <c r="C26" s="14">
        <f>21756+10671</f>
        <v>32427</v>
      </c>
      <c r="D26" s="14">
        <f>23298+9992</f>
        <v>33290</v>
      </c>
      <c r="E26" s="14">
        <f>4346+1962</f>
        <v>6308</v>
      </c>
      <c r="F26" s="14">
        <f>22188+8210</f>
        <v>30398</v>
      </c>
      <c r="G26" s="14">
        <f>32803+12049</f>
        <v>44852</v>
      </c>
      <c r="H26" s="14">
        <f>25362+8356</f>
        <v>33718</v>
      </c>
      <c r="I26" s="14">
        <f>25170+12708</f>
        <v>37878</v>
      </c>
      <c r="J26" s="14">
        <f>17665+8104</f>
        <v>25769</v>
      </c>
      <c r="K26" s="14">
        <f>20891+11162</f>
        <v>32053</v>
      </c>
      <c r="L26" s="14">
        <f>6132+3229</f>
        <v>9361</v>
      </c>
      <c r="M26" s="14">
        <f>3451+1407</f>
        <v>4858</v>
      </c>
      <c r="N26" s="12">
        <f t="shared" si="7"/>
        <v>343668</v>
      </c>
      <c r="O26"/>
      <c r="P26" s="7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708896.68629958</v>
      </c>
      <c r="C36" s="61">
        <f aca="true" t="shared" si="9" ref="C36:M36">C37+C38+C39+C40</f>
        <v>460880.45019999996</v>
      </c>
      <c r="D36" s="61">
        <f t="shared" si="9"/>
        <v>498648.4490205</v>
      </c>
      <c r="E36" s="61">
        <f t="shared" si="9"/>
        <v>123439.31976320001</v>
      </c>
      <c r="F36" s="61">
        <f t="shared" si="9"/>
        <v>442296.16166525</v>
      </c>
      <c r="G36" s="61">
        <f t="shared" si="9"/>
        <v>566507.4428</v>
      </c>
      <c r="H36" s="61">
        <f t="shared" si="9"/>
        <v>565367.7382000001</v>
      </c>
      <c r="I36" s="61">
        <f t="shared" si="9"/>
        <v>565362.9849072</v>
      </c>
      <c r="J36" s="61">
        <f t="shared" si="9"/>
        <v>460480.75408199994</v>
      </c>
      <c r="K36" s="61">
        <f t="shared" si="9"/>
        <v>556590.50359584</v>
      </c>
      <c r="L36" s="61">
        <f t="shared" si="9"/>
        <v>230298.26332156</v>
      </c>
      <c r="M36" s="61">
        <f t="shared" si="9"/>
        <v>123094.81331951999</v>
      </c>
      <c r="N36" s="61">
        <f>N37+N38+N39+N40</f>
        <v>5301863.567174649</v>
      </c>
    </row>
    <row r="37" spans="1:14" ht="18.75" customHeight="1">
      <c r="A37" s="58" t="s">
        <v>56</v>
      </c>
      <c r="B37" s="55">
        <f>B29*B7</f>
        <v>707974.4709000001</v>
      </c>
      <c r="C37" s="55">
        <f>C29*C7</f>
        <v>459923.0722</v>
      </c>
      <c r="D37" s="55">
        <f>D29*D7</f>
        <v>488179.21</v>
      </c>
      <c r="E37" s="55">
        <f>E29*E7</f>
        <v>123124.38160000001</v>
      </c>
      <c r="F37" s="55">
        <f>F29*F7</f>
        <v>441565.968</v>
      </c>
      <c r="G37" s="55">
        <f>G29*G7</f>
        <v>565701.4737</v>
      </c>
      <c r="H37" s="55">
        <f>H29*H7</f>
        <v>564205.719</v>
      </c>
      <c r="I37" s="55">
        <f>I29*I7</f>
        <v>564623.5488</v>
      </c>
      <c r="J37" s="55">
        <f>J29*J7</f>
        <v>459824.61</v>
      </c>
      <c r="K37" s="55">
        <f>K29*K7</f>
        <v>555803.5458</v>
      </c>
      <c r="L37" s="55">
        <f>L29*L7</f>
        <v>229772.0068</v>
      </c>
      <c r="M37" s="55">
        <f>M29*M7</f>
        <v>122779.6752</v>
      </c>
      <c r="N37" s="57">
        <f>SUM(B37:M37)</f>
        <v>5283477.682</v>
      </c>
    </row>
    <row r="38" spans="1:14" ht="18.75" customHeight="1">
      <c r="A38" s="58" t="s">
        <v>57</v>
      </c>
      <c r="B38" s="55">
        <f>B30*B7</f>
        <v>-2334.86460042</v>
      </c>
      <c r="C38" s="55">
        <f>C30*C7</f>
        <v>-1520.742</v>
      </c>
      <c r="D38" s="55">
        <f>D30*D7</f>
        <v>-1611.7609794999998</v>
      </c>
      <c r="E38" s="55">
        <f>E30*E7</f>
        <v>-331.3418368</v>
      </c>
      <c r="F38" s="55">
        <f>F30*F7</f>
        <v>-1431.20633475</v>
      </c>
      <c r="G38" s="55">
        <f>G30*G7</f>
        <v>-1856.1909</v>
      </c>
      <c r="H38" s="55">
        <f>H30*H7</f>
        <v>-1735.5408</v>
      </c>
      <c r="I38" s="55">
        <f>I30*I7</f>
        <v>-1807.1638928</v>
      </c>
      <c r="J38" s="55">
        <f>J30*J7</f>
        <v>-1462.455918</v>
      </c>
      <c r="K38" s="55">
        <f>K30*K7</f>
        <v>-1815.28220416</v>
      </c>
      <c r="L38" s="55">
        <f>L30*L7</f>
        <v>-744.90347844</v>
      </c>
      <c r="M38" s="55">
        <f>M30*M7</f>
        <v>-403.90188048</v>
      </c>
      <c r="N38" s="25">
        <f>SUM(B38:M38)</f>
        <v>-17055.354825349998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-81278.92</v>
      </c>
      <c r="C42" s="25">
        <f aca="true" t="shared" si="11" ref="C42:M42">+C43+C46+C54+C55</f>
        <v>-75386.44</v>
      </c>
      <c r="D42" s="25">
        <f t="shared" si="11"/>
        <v>-58705.840000000004</v>
      </c>
      <c r="E42" s="25">
        <f t="shared" si="11"/>
        <v>-11336.4</v>
      </c>
      <c r="F42" s="25">
        <f t="shared" si="11"/>
        <v>-45800</v>
      </c>
      <c r="G42" s="25">
        <f t="shared" si="11"/>
        <v>-88968.04</v>
      </c>
      <c r="H42" s="25">
        <f t="shared" si="11"/>
        <v>-95976.6</v>
      </c>
      <c r="I42" s="25">
        <f t="shared" si="11"/>
        <v>-52774.520000000004</v>
      </c>
      <c r="J42" s="25">
        <f t="shared" si="11"/>
        <v>-67796.04000000001</v>
      </c>
      <c r="K42" s="25">
        <f t="shared" si="11"/>
        <v>-56019.240000000005</v>
      </c>
      <c r="L42" s="25">
        <f t="shared" si="11"/>
        <v>-31808</v>
      </c>
      <c r="M42" s="25">
        <f t="shared" si="11"/>
        <v>-18704.6</v>
      </c>
      <c r="N42" s="25">
        <f>+N43+N46+N54+N55</f>
        <v>-684554.64</v>
      </c>
    </row>
    <row r="43" spans="1:14" ht="18.75" customHeight="1">
      <c r="A43" s="17" t="s">
        <v>61</v>
      </c>
      <c r="B43" s="26">
        <f>B44+B45</f>
        <v>-81069.2</v>
      </c>
      <c r="C43" s="26">
        <f>C44+C45</f>
        <v>-75266.6</v>
      </c>
      <c r="D43" s="26">
        <f>D44+D45</f>
        <v>-58607.4</v>
      </c>
      <c r="E43" s="26">
        <f>E44+E45</f>
        <v>-11293.6</v>
      </c>
      <c r="F43" s="26">
        <f aca="true" t="shared" si="12" ref="F43:M43">F44+F45</f>
        <v>-45778.6</v>
      </c>
      <c r="G43" s="26">
        <f t="shared" si="12"/>
        <v>-88912.4</v>
      </c>
      <c r="H43" s="26">
        <f t="shared" si="12"/>
        <v>-95976.6</v>
      </c>
      <c r="I43" s="26">
        <f t="shared" si="12"/>
        <v>-52671.8</v>
      </c>
      <c r="J43" s="26">
        <f t="shared" si="12"/>
        <v>-67590.6</v>
      </c>
      <c r="K43" s="26">
        <f t="shared" si="12"/>
        <v>-55920.8</v>
      </c>
      <c r="L43" s="26">
        <f t="shared" si="12"/>
        <v>-31722.4</v>
      </c>
      <c r="M43" s="26">
        <f t="shared" si="12"/>
        <v>-18661.8</v>
      </c>
      <c r="N43" s="25">
        <f aca="true" t="shared" si="13" ref="N43:N55">SUM(B43:M43)</f>
        <v>-683471.8</v>
      </c>
    </row>
    <row r="44" spans="1:25" ht="18.75" customHeight="1">
      <c r="A44" s="13" t="s">
        <v>62</v>
      </c>
      <c r="B44" s="20">
        <f>ROUND(-B9*$D$3,2)</f>
        <v>-81069.2</v>
      </c>
      <c r="C44" s="20">
        <f>ROUND(-C9*$D$3,2)</f>
        <v>-75266.6</v>
      </c>
      <c r="D44" s="20">
        <f>ROUND(-D9*$D$3,2)</f>
        <v>-58607.4</v>
      </c>
      <c r="E44" s="20">
        <f>ROUND(-E9*$D$3,2)</f>
        <v>-11293.6</v>
      </c>
      <c r="F44" s="20">
        <f aca="true" t="shared" si="14" ref="F44:M44">ROUND(-F9*$D$3,2)</f>
        <v>-45778.6</v>
      </c>
      <c r="G44" s="20">
        <f t="shared" si="14"/>
        <v>-88912.4</v>
      </c>
      <c r="H44" s="20">
        <f t="shared" si="14"/>
        <v>-95976.6</v>
      </c>
      <c r="I44" s="20">
        <f t="shared" si="14"/>
        <v>-52671.8</v>
      </c>
      <c r="J44" s="20">
        <f t="shared" si="14"/>
        <v>-67590.6</v>
      </c>
      <c r="K44" s="20">
        <f t="shared" si="14"/>
        <v>-55920.8</v>
      </c>
      <c r="L44" s="20">
        <f t="shared" si="14"/>
        <v>-31722.4</v>
      </c>
      <c r="M44" s="20">
        <f t="shared" si="14"/>
        <v>-18661.8</v>
      </c>
      <c r="N44" s="47">
        <f t="shared" si="13"/>
        <v>-683471.8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627617.76629958</v>
      </c>
      <c r="C57" s="29">
        <f t="shared" si="17"/>
        <v>385494.01019999996</v>
      </c>
      <c r="D57" s="29">
        <f t="shared" si="17"/>
        <v>439942.6090205</v>
      </c>
      <c r="E57" s="29">
        <f t="shared" si="17"/>
        <v>112102.91976320001</v>
      </c>
      <c r="F57" s="29">
        <f t="shared" si="17"/>
        <v>396496.16166525</v>
      </c>
      <c r="G57" s="29">
        <f t="shared" si="17"/>
        <v>477539.4028</v>
      </c>
      <c r="H57" s="29">
        <f t="shared" si="17"/>
        <v>469391.13820000016</v>
      </c>
      <c r="I57" s="29">
        <f t="shared" si="17"/>
        <v>512588.46490719996</v>
      </c>
      <c r="J57" s="29">
        <f t="shared" si="17"/>
        <v>392684.71408199996</v>
      </c>
      <c r="K57" s="29">
        <f t="shared" si="17"/>
        <v>500571.26359583996</v>
      </c>
      <c r="L57" s="29">
        <f t="shared" si="17"/>
        <v>198490.26332156</v>
      </c>
      <c r="M57" s="29">
        <f t="shared" si="17"/>
        <v>104390.21331952</v>
      </c>
      <c r="N57" s="29">
        <f>SUM(B57:M57)</f>
        <v>4617308.92717465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74"/>
    </row>
    <row r="60" spans="1:14" ht="18.75" customHeight="1">
      <c r="A60" s="2" t="s">
        <v>75</v>
      </c>
      <c r="B60" s="36">
        <f>SUM(B61:B74)</f>
        <v>627617.77</v>
      </c>
      <c r="C60" s="36">
        <f aca="true" t="shared" si="18" ref="C60:M60">SUM(C61:C74)</f>
        <v>385494</v>
      </c>
      <c r="D60" s="36">
        <f t="shared" si="18"/>
        <v>439942.61</v>
      </c>
      <c r="E60" s="36">
        <f t="shared" si="18"/>
        <v>112102.92</v>
      </c>
      <c r="F60" s="36">
        <f t="shared" si="18"/>
        <v>396496.16</v>
      </c>
      <c r="G60" s="36">
        <f t="shared" si="18"/>
        <v>477539.4</v>
      </c>
      <c r="H60" s="36">
        <f t="shared" si="18"/>
        <v>469391.13</v>
      </c>
      <c r="I60" s="36">
        <f t="shared" si="18"/>
        <v>512588.47</v>
      </c>
      <c r="J60" s="36">
        <f t="shared" si="18"/>
        <v>392684.71</v>
      </c>
      <c r="K60" s="36">
        <f t="shared" si="18"/>
        <v>500571.27</v>
      </c>
      <c r="L60" s="36">
        <f t="shared" si="18"/>
        <v>198490.27</v>
      </c>
      <c r="M60" s="36">
        <f t="shared" si="18"/>
        <v>104390.22</v>
      </c>
      <c r="N60" s="29">
        <f>SUM(N61:N74)</f>
        <v>4617308.929999999</v>
      </c>
    </row>
    <row r="61" spans="1:15" ht="18.75" customHeight="1">
      <c r="A61" s="17" t="s">
        <v>76</v>
      </c>
      <c r="B61" s="36">
        <v>120419.41</v>
      </c>
      <c r="C61" s="36">
        <v>109315.86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229735.27000000002</v>
      </c>
      <c r="O61"/>
    </row>
    <row r="62" spans="1:15" ht="18.75" customHeight="1">
      <c r="A62" s="17" t="s">
        <v>77</v>
      </c>
      <c r="B62" s="36">
        <v>507198.36</v>
      </c>
      <c r="C62" s="36">
        <v>276178.14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783376.5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439942.61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439942.61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112102.92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112102.92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396496.16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396496.16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477539.4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477539.4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352378.16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352378.16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117012.97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117012.97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512588.47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512588.47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392684.71</v>
      </c>
      <c r="K70" s="35">
        <v>0</v>
      </c>
      <c r="L70" s="35">
        <v>0</v>
      </c>
      <c r="M70" s="35">
        <v>0</v>
      </c>
      <c r="N70" s="29">
        <f t="shared" si="19"/>
        <v>392684.71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500571.27</v>
      </c>
      <c r="L71" s="35">
        <v>0</v>
      </c>
      <c r="M71" s="62"/>
      <c r="N71" s="26">
        <f t="shared" si="19"/>
        <v>500571.27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198490.27</v>
      </c>
      <c r="M72" s="35">
        <v>0</v>
      </c>
      <c r="N72" s="29">
        <f t="shared" si="19"/>
        <v>198490.27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104390.22</v>
      </c>
      <c r="N73" s="26">
        <f t="shared" si="19"/>
        <v>104390.22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2.1121</v>
      </c>
      <c r="C78" s="45">
        <v>2.0857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1.8339</v>
      </c>
      <c r="C79" s="45">
        <v>1.7304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1.682892631178334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2.3401706180935773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1.9648437914095644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1.556514450254012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1.8356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1.7919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1.7795274371968877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2.0043560289109426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1.9164095925264946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2.278105718766668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2.231312438949372</v>
      </c>
      <c r="N90" s="51"/>
      <c r="Y90"/>
    </row>
    <row r="91" ht="21" customHeight="1">
      <c r="A91" s="40" t="s">
        <v>45</v>
      </c>
    </row>
    <row r="94" spans="2:3" ht="14.25">
      <c r="B94" s="41"/>
      <c r="C94" s="73"/>
    </row>
    <row r="95" spans="3:8" ht="14.25">
      <c r="C95" s="73"/>
      <c r="H95" s="42"/>
    </row>
    <row r="96" ht="14.25">
      <c r="C96" s="73"/>
    </row>
    <row r="97" spans="3:11" ht="14.25">
      <c r="C97" s="73"/>
      <c r="H97" s="43"/>
      <c r="I97" s="44"/>
      <c r="J97" s="44"/>
      <c r="K97" s="44"/>
    </row>
    <row r="98" ht="14.25">
      <c r="C98" s="73"/>
    </row>
    <row r="99" ht="14.25">
      <c r="C99" s="73"/>
    </row>
    <row r="100" ht="14.25">
      <c r="C100" s="73"/>
    </row>
    <row r="101" ht="14.25">
      <c r="C101" s="73"/>
    </row>
    <row r="102" ht="14.25">
      <c r="C102" s="73"/>
    </row>
    <row r="103" ht="14.25">
      <c r="C103" s="73"/>
    </row>
    <row r="104" ht="14.25">
      <c r="C104" s="73"/>
    </row>
    <row r="105" ht="14.25">
      <c r="C105" s="73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2016-05-11T14:40:13Z</dcterms:modified>
  <cp:category/>
  <cp:version/>
  <cp:contentType/>
  <cp:contentStatus/>
</cp:coreProperties>
</file>