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<sst xmlns="http://schemas.openxmlformats.org/spreadsheetml/2006/main" count="105" uniqueCount="103">
  <si>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</si>
  <si>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</si>
  <si>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</si>
  <si>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</si>
  <si>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</si>
  <si>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</si>
  <si>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</si>
  <si>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</si>
  <si>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</si>
  <si>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</si>
  <si>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</si>
  <si>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</si>
  <si>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</si>
  <si>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</si>
  <si>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</si>
  <si>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</si>
  <si>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</si>
  <si>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4. Tarifa de Remuneração por Passageiro Transportado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</si>
  <si>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</si>
  <si>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</si>
  <si>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</si>
  <si>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</si>
  <si>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</si>
  <si>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</si>
  <si>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</si>
  <si>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</si>
  <si>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</si>
  <si>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</si>
  <si>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</si>
  <si>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</si>
  <si>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</si>
  <si>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</si>
  <si>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</si>
  <si>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</si>
  <si>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</si>
  <si>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</si>
  <si>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</si>
  <si>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</si>
  <si>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</si>
  <si>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</si>
  <si>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</si>
  <si>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</si>
  <si>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</si>
  <si>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</si>
  <si>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</si>
  <si>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</si>
  <si>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</si>
  <si>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</si>
  <si>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</si>
  <si>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</si>
  <si>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</si>
  <si>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</si>
  <si>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</si>
  <si>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</si>
  <si>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</si>
  <si>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</si>
  <si>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</si>
  <si>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</si>
  <si>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</si>
  <si>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</si>
  <si>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</si>
  <si>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</si>
  <si>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</si>
  <si>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</si>
  <si>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</si>
  <si>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</si>
  <si>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</si>
  <si>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</si>
  <si>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</si>
  <si>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</si>
  <si>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</si>
  <si>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</si>
  <si>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</si>
  <si>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</si>
  <si>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</si>
  <si>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</si>
  <si>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</si>
  <si>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</si>
  <si>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</si>
  <si>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</si>
  <si>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</si>
  <si>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</si>
  <si>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</si>
  <si>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</si>
  <si>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</si>
  <si>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</si>
  <si>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</si>
  <si>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</si>
  <si>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</si>
  <si>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</si>
  <si>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</si>
  <si>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</si>
  <si>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</si>
  <si>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</si>
  <si>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</si>
  <si>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</si>
  <si>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</si>
  <si>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</si>
  <si>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</si>
  <si>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</si>
  <si>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</si>
  <si>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Nota: (1) Tarifa de remuneração de cada empresa considerando o  reequilibrio interno estabelecido e informado pelo consórcio. Não consideram os acertos financeiros previstos no item 7.</t>
  </si>
  <si>
    <t>OPERAÇÃO 18/04/16 - VENCIMENTO 26/04/16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</si>
</sst>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94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86</v>
      </c>
      <c r="C5" s="4" t="s">
        <v>86</v>
      </c>
      <c r="D5" s="4" t="s">
        <v>37</v>
      </c>
      <c r="E5" s="4" t="s">
        <v>99</v>
      </c>
      <c r="F5" s="4" t="s">
        <v>55</v>
      </c>
      <c r="G5" s="4" t="s">
        <v>98</v>
      </c>
      <c r="H5" s="4" t="s">
        <v>56</v>
      </c>
      <c r="I5" s="4" t="s">
        <v>57</v>
      </c>
      <c r="J5" s="4" t="s">
        <v>58</v>
      </c>
      <c r="K5" s="4" t="s">
        <v>57</v>
      </c>
      <c r="L5" s="4" t="s">
        <v>59</v>
      </c>
      <c r="M5" s="4" t="s">
        <v>60</v>
      </c>
      <c r="N5" s="71"/>
    </row>
    <row r="6" spans="1:14" ht="20.25" customHeight="1">
      <c r="A6" s="71"/>
      <c r="B6" s="3" t="s">
        <v>25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36</v>
      </c>
      <c r="I6" s="3" t="s">
        <v>31</v>
      </c>
      <c r="J6" s="3" t="s">
        <v>33</v>
      </c>
      <c r="K6" s="3" t="s">
        <v>32</v>
      </c>
      <c r="L6" s="3" t="s">
        <v>34</v>
      </c>
      <c r="M6" s="3" t="s">
        <v>35</v>
      </c>
      <c r="N6" s="71"/>
    </row>
    <row r="7" spans="1:14" ht="18.75" customHeight="1">
      <c r="A7" s="9" t="s">
        <v>3</v>
      </c>
      <c r="B7" s="10">
        <f>B8+B20+B24</f>
        <v>514751</v>
      </c>
      <c r="C7" s="10">
        <f>C8+C20+C24</f>
        <v>381359</v>
      </c>
      <c r="D7" s="10">
        <f>D8+D20+D24</f>
        <v>378046</v>
      </c>
      <c r="E7" s="10">
        <f>E8+E20+E24</f>
        <v>66745</v>
      </c>
      <c r="F7" s="10">
        <f aca="true" t="shared" si="0" ref="F7:M7">F8+F20+F24</f>
        <v>321371</v>
      </c>
      <c r="G7" s="10">
        <f t="shared" si="0"/>
        <v>517685</v>
      </c>
      <c r="H7" s="10">
        <f t="shared" si="0"/>
        <v>476155</v>
      </c>
      <c r="I7" s="10">
        <f t="shared" si="0"/>
        <v>426633</v>
      </c>
      <c r="J7" s="10">
        <f t="shared" si="0"/>
        <v>305403</v>
      </c>
      <c r="K7" s="10">
        <f t="shared" si="0"/>
        <v>361954</v>
      </c>
      <c r="L7" s="10">
        <f t="shared" si="0"/>
        <v>153865</v>
      </c>
      <c r="M7" s="10">
        <f t="shared" si="0"/>
        <v>88863</v>
      </c>
      <c r="N7" s="10">
        <f>+N8+N20+N24</f>
        <v>3992830</v>
      </c>
    </row>
    <row r="8" spans="1:14" ht="18.75" customHeight="1">
      <c r="A8" s="11" t="s">
        <v>24</v>
      </c>
      <c r="B8" s="12">
        <f>+B9+B12+B16</f>
        <v>306261</v>
      </c>
      <c r="C8" s="12">
        <f>+C9+C12+C16</f>
        <v>236534</v>
      </c>
      <c r="D8" s="12">
        <f>+D9+D12+D16</f>
        <v>246631</v>
      </c>
      <c r="E8" s="12">
        <f>+E9+E12+E16</f>
        <v>41083</v>
      </c>
      <c r="F8" s="12">
        <f aca="true" t="shared" si="1" ref="F8:M8">+F9+F12+F16</f>
        <v>202830</v>
      </c>
      <c r="G8" s="12">
        <f t="shared" si="1"/>
        <v>326401</v>
      </c>
      <c r="H8" s="12">
        <f t="shared" si="1"/>
        <v>287171</v>
      </c>
      <c r="I8" s="12">
        <f t="shared" si="1"/>
        <v>264110</v>
      </c>
      <c r="J8" s="12">
        <f t="shared" si="1"/>
        <v>189179</v>
      </c>
      <c r="K8" s="12">
        <f t="shared" si="1"/>
        <v>213258</v>
      </c>
      <c r="L8" s="12">
        <f t="shared" si="1"/>
        <v>96433</v>
      </c>
      <c r="M8" s="12">
        <f t="shared" si="1"/>
        <v>58008</v>
      </c>
      <c r="N8" s="12">
        <f>SUM(B8:M8)</f>
        <v>2467899</v>
      </c>
    </row>
    <row r="9" spans="1:14" ht="18.75" customHeight="1">
      <c r="A9" s="13" t="s">
        <v>4</v>
      </c>
      <c r="B9" s="14">
        <v>22029</v>
      </c>
      <c r="C9" s="14">
        <v>22287</v>
      </c>
      <c r="D9" s="14">
        <v>15047</v>
      </c>
      <c r="E9" s="14">
        <v>2770</v>
      </c>
      <c r="F9" s="14">
        <v>12370</v>
      </c>
      <c r="G9" s="14">
        <v>24106</v>
      </c>
      <c r="H9" s="14">
        <v>28711</v>
      </c>
      <c r="I9" s="14">
        <v>14385</v>
      </c>
      <c r="J9" s="14">
        <v>17908</v>
      </c>
      <c r="K9" s="14">
        <v>13997</v>
      </c>
      <c r="L9" s="14">
        <v>10150</v>
      </c>
      <c r="M9" s="14">
        <v>6474</v>
      </c>
      <c r="N9" s="12">
        <f aca="true" t="shared" si="2" ref="N9:N19">SUM(B9:M9)</f>
        <v>190234</v>
      </c>
    </row>
    <row r="10" spans="1:14" ht="18.75" customHeight="1">
      <c r="A10" s="15" t="s">
        <v>5</v>
      </c>
      <c r="B10" s="14">
        <f>+B9-B11</f>
        <v>22029</v>
      </c>
      <c r="C10" s="14">
        <f>+C9-C11</f>
        <v>22287</v>
      </c>
      <c r="D10" s="14">
        <f>+D9-D11</f>
        <v>15047</v>
      </c>
      <c r="E10" s="14">
        <f>+E9-E11</f>
        <v>2770</v>
      </c>
      <c r="F10" s="14">
        <f aca="true" t="shared" si="3" ref="F10:M10">+F9-F11</f>
        <v>12370</v>
      </c>
      <c r="G10" s="14">
        <f t="shared" si="3"/>
        <v>24106</v>
      </c>
      <c r="H10" s="14">
        <f t="shared" si="3"/>
        <v>28711</v>
      </c>
      <c r="I10" s="14">
        <f t="shared" si="3"/>
        <v>14385</v>
      </c>
      <c r="J10" s="14">
        <f t="shared" si="3"/>
        <v>17908</v>
      </c>
      <c r="K10" s="14">
        <f t="shared" si="3"/>
        <v>13997</v>
      </c>
      <c r="L10" s="14">
        <f t="shared" si="3"/>
        <v>10150</v>
      </c>
      <c r="M10" s="14">
        <f t="shared" si="3"/>
        <v>6474</v>
      </c>
      <c r="N10" s="12">
        <f t="shared" si="2"/>
        <v>190234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19</v>
      </c>
      <c r="B12" s="14">
        <f>B13+B14+B15</f>
        <v>183199</v>
      </c>
      <c r="C12" s="14">
        <f>C13+C14+C15</f>
        <v>142732</v>
      </c>
      <c r="D12" s="14">
        <f>D13+D14+D15</f>
        <v>164619</v>
      </c>
      <c r="E12" s="14">
        <f>E13+E14+E15</f>
        <v>26249</v>
      </c>
      <c r="F12" s="14">
        <f aca="true" t="shared" si="4" ref="F12:M12">F13+F14+F15</f>
        <v>124348</v>
      </c>
      <c r="G12" s="14">
        <f t="shared" si="4"/>
        <v>205786</v>
      </c>
      <c r="H12" s="14">
        <f t="shared" si="4"/>
        <v>179325</v>
      </c>
      <c r="I12" s="14">
        <f t="shared" si="4"/>
        <v>173811</v>
      </c>
      <c r="J12" s="14">
        <f t="shared" si="4"/>
        <v>119136</v>
      </c>
      <c r="K12" s="14">
        <f t="shared" si="4"/>
        <v>135804</v>
      </c>
      <c r="L12" s="14">
        <f t="shared" si="4"/>
        <v>64118</v>
      </c>
      <c r="M12" s="14">
        <f t="shared" si="4"/>
        <v>38873</v>
      </c>
      <c r="N12" s="12">
        <f t="shared" si="2"/>
        <v>1558000</v>
      </c>
    </row>
    <row r="13" spans="1:14" ht="18.75" customHeight="1">
      <c r="A13" s="15" t="s">
        <v>7</v>
      </c>
      <c r="B13" s="14">
        <v>89149</v>
      </c>
      <c r="C13" s="14">
        <v>70374</v>
      </c>
      <c r="D13" s="14">
        <v>78889</v>
      </c>
      <c r="E13" s="14">
        <v>12879</v>
      </c>
      <c r="F13" s="14">
        <v>59765</v>
      </c>
      <c r="G13" s="14">
        <v>100012</v>
      </c>
      <c r="H13" s="14">
        <v>91601</v>
      </c>
      <c r="I13" s="14">
        <v>87913</v>
      </c>
      <c r="J13" s="14">
        <v>58045</v>
      </c>
      <c r="K13" s="14">
        <v>66407</v>
      </c>
      <c r="L13" s="14">
        <v>31152</v>
      </c>
      <c r="M13" s="14">
        <v>18154</v>
      </c>
      <c r="N13" s="12">
        <f t="shared" si="2"/>
        <v>764340</v>
      </c>
    </row>
    <row r="14" spans="1:14" ht="18.75" customHeight="1">
      <c r="A14" s="15" t="s">
        <v>8</v>
      </c>
      <c r="B14" s="14">
        <v>88871</v>
      </c>
      <c r="C14" s="14">
        <v>65726</v>
      </c>
      <c r="D14" s="14">
        <v>82023</v>
      </c>
      <c r="E14" s="14">
        <v>12425</v>
      </c>
      <c r="F14" s="14">
        <v>60073</v>
      </c>
      <c r="G14" s="14">
        <v>96475</v>
      </c>
      <c r="H14" s="14">
        <v>80961</v>
      </c>
      <c r="I14" s="14">
        <v>82396</v>
      </c>
      <c r="J14" s="14">
        <v>57205</v>
      </c>
      <c r="K14" s="14">
        <v>66001</v>
      </c>
      <c r="L14" s="14">
        <v>30898</v>
      </c>
      <c r="M14" s="14">
        <v>19742</v>
      </c>
      <c r="N14" s="12">
        <f t="shared" si="2"/>
        <v>742796</v>
      </c>
    </row>
    <row r="15" spans="1:14" ht="18.75" customHeight="1">
      <c r="A15" s="15" t="s">
        <v>9</v>
      </c>
      <c r="B15" s="14">
        <v>5179</v>
      </c>
      <c r="C15" s="14">
        <v>6632</v>
      </c>
      <c r="D15" s="14">
        <v>3707</v>
      </c>
      <c r="E15" s="14">
        <v>945</v>
      </c>
      <c r="F15" s="14">
        <v>4510</v>
      </c>
      <c r="G15" s="14">
        <v>9299</v>
      </c>
      <c r="H15" s="14">
        <v>6763</v>
      </c>
      <c r="I15" s="14">
        <v>3502</v>
      </c>
      <c r="J15" s="14">
        <v>3886</v>
      </c>
      <c r="K15" s="14">
        <v>3396</v>
      </c>
      <c r="L15" s="14">
        <v>2068</v>
      </c>
      <c r="M15" s="14">
        <v>977</v>
      </c>
      <c r="N15" s="12">
        <f t="shared" si="2"/>
        <v>50864</v>
      </c>
    </row>
    <row r="16" spans="1:14" ht="18.75" customHeight="1">
      <c r="A16" s="16" t="s">
        <v>23</v>
      </c>
      <c r="B16" s="14">
        <f>B17+B18+B19</f>
        <v>101033</v>
      </c>
      <c r="C16" s="14">
        <f>C17+C18+C19</f>
        <v>71515</v>
      </c>
      <c r="D16" s="14">
        <f>D17+D18+D19</f>
        <v>66965</v>
      </c>
      <c r="E16" s="14">
        <f>E17+E18+E19</f>
        <v>12064</v>
      </c>
      <c r="F16" s="14">
        <f aca="true" t="shared" si="5" ref="F16:M16">F17+F18+F19</f>
        <v>66112</v>
      </c>
      <c r="G16" s="14">
        <f t="shared" si="5"/>
        <v>96509</v>
      </c>
      <c r="H16" s="14">
        <f t="shared" si="5"/>
        <v>79135</v>
      </c>
      <c r="I16" s="14">
        <f t="shared" si="5"/>
        <v>75914</v>
      </c>
      <c r="J16" s="14">
        <f t="shared" si="5"/>
        <v>52135</v>
      </c>
      <c r="K16" s="14">
        <f t="shared" si="5"/>
        <v>63457</v>
      </c>
      <c r="L16" s="14">
        <f t="shared" si="5"/>
        <v>22165</v>
      </c>
      <c r="M16" s="14">
        <f t="shared" si="5"/>
        <v>12661</v>
      </c>
      <c r="N16" s="12">
        <f t="shared" si="2"/>
        <v>719665</v>
      </c>
    </row>
    <row r="17" spans="1:14" ht="18.75" customHeight="1">
      <c r="A17" s="15" t="s">
        <v>20</v>
      </c>
      <c r="B17" s="14">
        <v>14211</v>
      </c>
      <c r="C17" s="14">
        <v>10705</v>
      </c>
      <c r="D17" s="14">
        <v>9810</v>
      </c>
      <c r="E17" s="14">
        <v>1711</v>
      </c>
      <c r="F17" s="14">
        <v>9113</v>
      </c>
      <c r="G17" s="14">
        <v>15301</v>
      </c>
      <c r="H17" s="14">
        <v>12904</v>
      </c>
      <c r="I17" s="14">
        <v>13183</v>
      </c>
      <c r="J17" s="14">
        <v>8769</v>
      </c>
      <c r="K17" s="14">
        <v>11146</v>
      </c>
      <c r="L17" s="14">
        <v>4263</v>
      </c>
      <c r="M17" s="14">
        <v>2061</v>
      </c>
      <c r="N17" s="12">
        <f t="shared" si="2"/>
        <v>113177</v>
      </c>
    </row>
    <row r="18" spans="1:14" ht="18.75" customHeight="1">
      <c r="A18" s="15" t="s">
        <v>21</v>
      </c>
      <c r="B18" s="14">
        <v>6153</v>
      </c>
      <c r="C18" s="14">
        <v>2908</v>
      </c>
      <c r="D18" s="14">
        <v>5215</v>
      </c>
      <c r="E18" s="14">
        <v>683</v>
      </c>
      <c r="F18" s="14">
        <v>3604</v>
      </c>
      <c r="G18" s="14">
        <v>5588</v>
      </c>
      <c r="H18" s="14">
        <v>5203</v>
      </c>
      <c r="I18" s="14">
        <v>6073</v>
      </c>
      <c r="J18" s="14">
        <v>3818</v>
      </c>
      <c r="K18" s="14">
        <v>5391</v>
      </c>
      <c r="L18" s="14">
        <v>1868</v>
      </c>
      <c r="M18" s="14">
        <v>890</v>
      </c>
      <c r="N18" s="12">
        <f t="shared" si="2"/>
        <v>47394</v>
      </c>
    </row>
    <row r="19" spans="1:14" ht="18.75" customHeight="1">
      <c r="A19" s="15" t="s">
        <v>22</v>
      </c>
      <c r="B19" s="14">
        <v>80669</v>
      </c>
      <c r="C19" s="14">
        <v>57902</v>
      </c>
      <c r="D19" s="14">
        <v>51940</v>
      </c>
      <c r="E19" s="14">
        <v>9670</v>
      </c>
      <c r="F19" s="14">
        <v>53395</v>
      </c>
      <c r="G19" s="14">
        <v>75620</v>
      </c>
      <c r="H19" s="14">
        <v>61028</v>
      </c>
      <c r="I19" s="14">
        <v>56658</v>
      </c>
      <c r="J19" s="14">
        <v>39548</v>
      </c>
      <c r="K19" s="14">
        <v>46920</v>
      </c>
      <c r="L19" s="14">
        <v>16034</v>
      </c>
      <c r="M19" s="14">
        <v>9710</v>
      </c>
      <c r="N19" s="12">
        <f t="shared" si="2"/>
        <v>559094</v>
      </c>
    </row>
    <row r="20" spans="1:14" ht="18.75" customHeight="1">
      <c r="A20" s="17" t="s">
        <v>10</v>
      </c>
      <c r="B20" s="18">
        <f>B21+B22+B23</f>
        <v>136512</v>
      </c>
      <c r="C20" s="18">
        <f>C21+C22+C23</f>
        <v>84882</v>
      </c>
      <c r="D20" s="18">
        <f>D21+D22+D23</f>
        <v>77832</v>
      </c>
      <c r="E20" s="18">
        <f>E21+E22+E23</f>
        <v>13797</v>
      </c>
      <c r="F20" s="18">
        <f aca="true" t="shared" si="6" ref="F20:M20">F21+F22+F23</f>
        <v>65652</v>
      </c>
      <c r="G20" s="18">
        <f t="shared" si="6"/>
        <v>107406</v>
      </c>
      <c r="H20" s="18">
        <f t="shared" si="6"/>
        <v>115635</v>
      </c>
      <c r="I20" s="18">
        <f t="shared" si="6"/>
        <v>109669</v>
      </c>
      <c r="J20" s="18">
        <f t="shared" si="6"/>
        <v>71636</v>
      </c>
      <c r="K20" s="18">
        <f t="shared" si="6"/>
        <v>106571</v>
      </c>
      <c r="L20" s="18">
        <f t="shared" si="6"/>
        <v>42649</v>
      </c>
      <c r="M20" s="18">
        <f t="shared" si="6"/>
        <v>23612</v>
      </c>
      <c r="N20" s="12">
        <f aca="true" t="shared" si="7" ref="N20:N26">SUM(B20:M20)</f>
        <v>955853</v>
      </c>
    </row>
    <row r="21" spans="1:14" ht="18.75" customHeight="1">
      <c r="A21" s="13" t="s">
        <v>11</v>
      </c>
      <c r="B21" s="14">
        <v>72865</v>
      </c>
      <c r="C21" s="14">
        <v>47905</v>
      </c>
      <c r="D21" s="14">
        <v>43223</v>
      </c>
      <c r="E21" s="14">
        <v>7797</v>
      </c>
      <c r="F21" s="14">
        <v>36134</v>
      </c>
      <c r="G21" s="14">
        <v>60490</v>
      </c>
      <c r="H21" s="14">
        <v>66956</v>
      </c>
      <c r="I21" s="14">
        <v>61686</v>
      </c>
      <c r="J21" s="14">
        <v>39510</v>
      </c>
      <c r="K21" s="14">
        <v>57636</v>
      </c>
      <c r="L21" s="14">
        <v>23357</v>
      </c>
      <c r="M21" s="14">
        <v>12629</v>
      </c>
      <c r="N21" s="12">
        <f t="shared" si="7"/>
        <v>530188</v>
      </c>
    </row>
    <row r="22" spans="1:14" ht="18.75" customHeight="1">
      <c r="A22" s="13" t="s">
        <v>12</v>
      </c>
      <c r="B22" s="14">
        <v>60907</v>
      </c>
      <c r="C22" s="14">
        <v>34487</v>
      </c>
      <c r="D22" s="14">
        <v>33193</v>
      </c>
      <c r="E22" s="14">
        <v>5643</v>
      </c>
      <c r="F22" s="14">
        <v>27886</v>
      </c>
      <c r="G22" s="14">
        <v>43717</v>
      </c>
      <c r="H22" s="14">
        <v>46120</v>
      </c>
      <c r="I22" s="14">
        <v>46126</v>
      </c>
      <c r="J22" s="14">
        <v>30531</v>
      </c>
      <c r="K22" s="14">
        <v>46975</v>
      </c>
      <c r="L22" s="14">
        <v>18417</v>
      </c>
      <c r="M22" s="14">
        <v>10548</v>
      </c>
      <c r="N22" s="12">
        <f t="shared" si="7"/>
        <v>404550</v>
      </c>
    </row>
    <row r="23" spans="1:14" ht="18.75" customHeight="1">
      <c r="A23" s="13" t="s">
        <v>13</v>
      </c>
      <c r="B23" s="14">
        <v>2740</v>
      </c>
      <c r="C23" s="14">
        <v>2490</v>
      </c>
      <c r="D23" s="14">
        <v>1416</v>
      </c>
      <c r="E23" s="14">
        <v>357</v>
      </c>
      <c r="F23" s="14">
        <v>1632</v>
      </c>
      <c r="G23" s="14">
        <v>3199</v>
      </c>
      <c r="H23" s="14">
        <v>2559</v>
      </c>
      <c r="I23" s="14">
        <v>1857</v>
      </c>
      <c r="J23" s="14">
        <v>1595</v>
      </c>
      <c r="K23" s="14">
        <v>1960</v>
      </c>
      <c r="L23" s="14">
        <v>875</v>
      </c>
      <c r="M23" s="14">
        <v>435</v>
      </c>
      <c r="N23" s="12">
        <f t="shared" si="7"/>
        <v>21115</v>
      </c>
    </row>
    <row r="24" spans="1:14" ht="18.75" customHeight="1">
      <c r="A24" s="17" t="s">
        <v>14</v>
      </c>
      <c r="B24" s="14">
        <f>B25+B26</f>
        <v>71978</v>
      </c>
      <c r="C24" s="14">
        <f>C25+C26</f>
        <v>59943</v>
      </c>
      <c r="D24" s="14">
        <f>D25+D26</f>
        <v>53583</v>
      </c>
      <c r="E24" s="14">
        <f>E25+E26</f>
        <v>11865</v>
      </c>
      <c r="F24" s="14">
        <f aca="true" t="shared" si="8" ref="F24:M24">F25+F26</f>
        <v>52889</v>
      </c>
      <c r="G24" s="14">
        <f t="shared" si="8"/>
        <v>83878</v>
      </c>
      <c r="H24" s="14">
        <f t="shared" si="8"/>
        <v>73349</v>
      </c>
      <c r="I24" s="14">
        <f t="shared" si="8"/>
        <v>52854</v>
      </c>
      <c r="J24" s="14">
        <f t="shared" si="8"/>
        <v>44588</v>
      </c>
      <c r="K24" s="14">
        <f t="shared" si="8"/>
        <v>42125</v>
      </c>
      <c r="L24" s="14">
        <f t="shared" si="8"/>
        <v>14783</v>
      </c>
      <c r="M24" s="14">
        <f t="shared" si="8"/>
        <v>7243</v>
      </c>
      <c r="N24" s="12">
        <f t="shared" si="7"/>
        <v>569078</v>
      </c>
    </row>
    <row r="25" spans="1:14" ht="18.75" customHeight="1">
      <c r="A25" s="13" t="s">
        <v>15</v>
      </c>
      <c r="B25" s="14">
        <v>46066</v>
      </c>
      <c r="C25" s="14">
        <v>38364</v>
      </c>
      <c r="D25" s="14">
        <v>34293</v>
      </c>
      <c r="E25" s="14">
        <v>7594</v>
      </c>
      <c r="F25" s="14">
        <v>33849</v>
      </c>
      <c r="G25" s="14">
        <v>53682</v>
      </c>
      <c r="H25" s="14">
        <v>46943</v>
      </c>
      <c r="I25" s="14">
        <v>33827</v>
      </c>
      <c r="J25" s="14">
        <v>28536</v>
      </c>
      <c r="K25" s="14">
        <v>26960</v>
      </c>
      <c r="L25" s="14">
        <v>9461</v>
      </c>
      <c r="M25" s="14">
        <v>4636</v>
      </c>
      <c r="N25" s="12">
        <f t="shared" si="7"/>
        <v>364211</v>
      </c>
    </row>
    <row r="26" spans="1:14" ht="18.75" customHeight="1">
      <c r="A26" s="13" t="s">
        <v>16</v>
      </c>
      <c r="B26" s="14">
        <v>25912</v>
      </c>
      <c r="C26" s="14">
        <v>21579</v>
      </c>
      <c r="D26" s="14">
        <v>19290</v>
      </c>
      <c r="E26" s="14">
        <v>4271</v>
      </c>
      <c r="F26" s="14">
        <v>19040</v>
      </c>
      <c r="G26" s="14">
        <v>30196</v>
      </c>
      <c r="H26" s="14">
        <v>26406</v>
      </c>
      <c r="I26" s="14">
        <v>19027</v>
      </c>
      <c r="J26" s="14">
        <v>16052</v>
      </c>
      <c r="K26" s="14">
        <v>15165</v>
      </c>
      <c r="L26" s="14">
        <v>5322</v>
      </c>
      <c r="M26" s="14">
        <v>2607</v>
      </c>
      <c r="N26" s="12">
        <f t="shared" si="7"/>
        <v>204867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17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</row>
    <row r="29" spans="1:14" ht="18.75" customHeight="1">
      <c r="A29" s="17" t="s">
        <v>18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14" ht="18.75" customHeight="1">
      <c r="A30" s="53" t="s">
        <v>39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81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14" ht="18.75" customHeight="1">
      <c r="A33" s="53" t="s">
        <v>41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</row>
    <row r="34" spans="1:14" ht="18.75" customHeight="1">
      <c r="A34" s="53" t="s">
        <v>42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40</v>
      </c>
      <c r="B36" s="61">
        <f>B37+B38+B39+B40</f>
        <v>966925.23764046</v>
      </c>
      <c r="C36" s="61">
        <f aca="true" t="shared" si="9" ref="C36:M36">C37+C38+C39+C40</f>
        <v>692204.0074</v>
      </c>
      <c r="D36" s="61">
        <f t="shared" si="9"/>
        <v>645478.1896023001</v>
      </c>
      <c r="E36" s="61">
        <f t="shared" si="9"/>
        <v>156023.193608</v>
      </c>
      <c r="F36" s="61">
        <f t="shared" si="9"/>
        <v>630519.4928505501</v>
      </c>
      <c r="G36" s="61">
        <f t="shared" si="9"/>
        <v>804659.762</v>
      </c>
      <c r="H36" s="61">
        <f t="shared" si="9"/>
        <v>867071.2695</v>
      </c>
      <c r="I36" s="61">
        <f t="shared" si="9"/>
        <v>758331.9937693999</v>
      </c>
      <c r="J36" s="61">
        <f t="shared" si="9"/>
        <v>611438.6006229</v>
      </c>
      <c r="K36" s="61">
        <f t="shared" si="9"/>
        <v>693011.31043104</v>
      </c>
      <c r="L36" s="61">
        <f t="shared" si="9"/>
        <v>349857.15347694996</v>
      </c>
      <c r="M36" s="61">
        <f t="shared" si="9"/>
        <v>197841.92767728</v>
      </c>
      <c r="N36" s="61">
        <f>N37+N38+N39+N40</f>
        <v>7373362.1385788815</v>
      </c>
    </row>
    <row r="37" spans="1:14" ht="18.75" customHeight="1">
      <c r="A37" s="58" t="s">
        <v>82</v>
      </c>
      <c r="B37" s="55">
        <f>B29*B7</f>
        <v>966856.8033</v>
      </c>
      <c r="C37" s="55">
        <f>C29*C7</f>
        <v>692014.0414</v>
      </c>
      <c r="D37" s="55">
        <f>D29*D7</f>
        <v>635495.326</v>
      </c>
      <c r="E37" s="55">
        <f>E29*E7</f>
        <v>155796.179</v>
      </c>
      <c r="F37" s="55">
        <f>F29*F7</f>
        <v>630401.3536</v>
      </c>
      <c r="G37" s="55">
        <f>G29*G7</f>
        <v>804637.7955</v>
      </c>
      <c r="H37" s="55">
        <f>H29*H7</f>
        <v>866840.1775</v>
      </c>
      <c r="I37" s="55">
        <f>I29*I7</f>
        <v>758212.1675999999</v>
      </c>
      <c r="J37" s="55">
        <f>J29*J7</f>
        <v>611264.1045</v>
      </c>
      <c r="K37" s="55">
        <f>K29*K7</f>
        <v>692671.3698</v>
      </c>
      <c r="L37" s="55">
        <f>L29*L7</f>
        <v>349719.7585</v>
      </c>
      <c r="M37" s="55">
        <f>M29*M7</f>
        <v>197773.4928</v>
      </c>
      <c r="N37" s="57">
        <f>SUM(B37:M37)</f>
        <v>7361682.569500002</v>
      </c>
    </row>
    <row r="38" spans="1:14" ht="18.75" customHeight="1">
      <c r="A38" s="58" t="s">
        <v>83</v>
      </c>
      <c r="B38" s="55">
        <f>B30*B7</f>
        <v>-3188.64565954</v>
      </c>
      <c r="C38" s="55">
        <f>C30*C7</f>
        <v>-2288.154</v>
      </c>
      <c r="D38" s="55">
        <f>D30*D7</f>
        <v>-2098.1363977</v>
      </c>
      <c r="E38" s="55">
        <f>E30*E7</f>
        <v>-419.265392</v>
      </c>
      <c r="F38" s="55">
        <f>F30*F7</f>
        <v>-2043.26074945</v>
      </c>
      <c r="G38" s="55">
        <f>G30*G7</f>
        <v>-2640.1935000000003</v>
      </c>
      <c r="H38" s="55">
        <f>H30*H7</f>
        <v>-2666.468</v>
      </c>
      <c r="I38" s="55">
        <f>I30*I7</f>
        <v>-2426.7738306</v>
      </c>
      <c r="J38" s="55">
        <f>J30*J7</f>
        <v>-1944.1038771</v>
      </c>
      <c r="K38" s="55">
        <f>K30*K7</f>
        <v>-2262.29936896</v>
      </c>
      <c r="L38" s="55">
        <f>L30*L7</f>
        <v>-1133.7650230499999</v>
      </c>
      <c r="M38" s="55">
        <f>M30*M7</f>
        <v>-650.60512272</v>
      </c>
      <c r="N38" s="25">
        <f>SUM(B38:M38)</f>
        <v>-23761.67092112</v>
      </c>
    </row>
    <row r="39" spans="1:14" ht="18.75" customHeight="1">
      <c r="A39" s="58" t="s">
        <v>43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14" ht="18.75" customHeight="1">
      <c r="A40" s="2" t="s">
        <v>91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92</v>
      </c>
      <c r="B42" s="25">
        <f>+B43+B46+B54+B55</f>
        <v>-83919.92</v>
      </c>
      <c r="C42" s="25">
        <f aca="true" t="shared" si="11" ref="C42:M42">+C43+C46+C54+C55</f>
        <v>-84810.44</v>
      </c>
      <c r="D42" s="25">
        <f t="shared" si="11"/>
        <v>-57277.04</v>
      </c>
      <c r="E42" s="25">
        <f t="shared" si="11"/>
        <v>-10568.8</v>
      </c>
      <c r="F42" s="25">
        <f t="shared" si="11"/>
        <v>-47027.4</v>
      </c>
      <c r="G42" s="25">
        <f t="shared" si="11"/>
        <v>-91658.44</v>
      </c>
      <c r="H42" s="25">
        <f t="shared" si="11"/>
        <v>-109101.8</v>
      </c>
      <c r="I42" s="25">
        <f t="shared" si="11"/>
        <v>-54765.72</v>
      </c>
      <c r="J42" s="25">
        <f t="shared" si="11"/>
        <v>-68255.84</v>
      </c>
      <c r="K42" s="25">
        <f t="shared" si="11"/>
        <v>-53287.04</v>
      </c>
      <c r="L42" s="25">
        <f t="shared" si="11"/>
        <v>-38655.6</v>
      </c>
      <c r="M42" s="25">
        <f t="shared" si="11"/>
        <v>-24644</v>
      </c>
      <c r="N42" s="25">
        <f>+N43+N46+N54+N55</f>
        <v>-723972.0399999999</v>
      </c>
    </row>
    <row r="43" spans="1:14" ht="18.75" customHeight="1">
      <c r="A43" s="17" t="s">
        <v>44</v>
      </c>
      <c r="B43" s="26">
        <f>B44+B45</f>
        <v>-83710.2</v>
      </c>
      <c r="C43" s="26">
        <f>C44+C45</f>
        <v>-84690.6</v>
      </c>
      <c r="D43" s="26">
        <f>D44+D45</f>
        <v>-57178.6</v>
      </c>
      <c r="E43" s="26">
        <f>E44+E45</f>
        <v>-10526</v>
      </c>
      <c r="F43" s="26">
        <f aca="true" t="shared" si="12" ref="F43:M43">F44+F45</f>
        <v>-47006</v>
      </c>
      <c r="G43" s="26">
        <f t="shared" si="12"/>
        <v>-91602.8</v>
      </c>
      <c r="H43" s="26">
        <f t="shared" si="12"/>
        <v>-109101.8</v>
      </c>
      <c r="I43" s="26">
        <f t="shared" si="12"/>
        <v>-54663</v>
      </c>
      <c r="J43" s="26">
        <f t="shared" si="12"/>
        <v>-68050.4</v>
      </c>
      <c r="K43" s="26">
        <f t="shared" si="12"/>
        <v>-53188.6</v>
      </c>
      <c r="L43" s="26">
        <f t="shared" si="12"/>
        <v>-38570</v>
      </c>
      <c r="M43" s="26">
        <f t="shared" si="12"/>
        <v>-24601.2</v>
      </c>
      <c r="N43" s="25">
        <f aca="true" t="shared" si="13" ref="N43:N55">SUM(B43:M43)</f>
        <v>-722889.2</v>
      </c>
    </row>
    <row r="44" spans="1:14" ht="18.75" customHeight="1">
      <c r="A44" s="13" t="s">
        <v>45</v>
      </c>
      <c r="B44" s="20">
        <f>ROUND(-B9*$D$3,2)</f>
        <v>-83710.2</v>
      </c>
      <c r="C44" s="20">
        <f>ROUND(-C9*$D$3,2)</f>
        <v>-84690.6</v>
      </c>
      <c r="D44" s="20">
        <f>ROUND(-D9*$D$3,2)</f>
        <v>-57178.6</v>
      </c>
      <c r="E44" s="20">
        <f>ROUND(-E9*$D$3,2)</f>
        <v>-10526</v>
      </c>
      <c r="F44" s="20">
        <f aca="true" t="shared" si="14" ref="F44:M44">ROUND(-F9*$D$3,2)</f>
        <v>-47006</v>
      </c>
      <c r="G44" s="20">
        <f t="shared" si="14"/>
        <v>-91602.8</v>
      </c>
      <c r="H44" s="20">
        <f t="shared" si="14"/>
        <v>-109101.8</v>
      </c>
      <c r="I44" s="20">
        <f t="shared" si="14"/>
        <v>-54663</v>
      </c>
      <c r="J44" s="20">
        <f t="shared" si="14"/>
        <v>-68050.4</v>
      </c>
      <c r="K44" s="20">
        <f t="shared" si="14"/>
        <v>-53188.6</v>
      </c>
      <c r="L44" s="20">
        <f t="shared" si="14"/>
        <v>-38570</v>
      </c>
      <c r="M44" s="20">
        <f t="shared" si="14"/>
        <v>-24601.2</v>
      </c>
      <c r="N44" s="47">
        <f t="shared" si="13"/>
        <v>-722889.2</v>
      </c>
    </row>
    <row r="45" spans="1:14" ht="18.75" customHeight="1">
      <c r="A45" s="13" t="s">
        <v>46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</row>
    <row r="46" spans="1:14" ht="18.75" customHeight="1">
      <c r="A46" s="17" t="s">
        <v>47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14" ht="18.75" customHeight="1">
      <c r="A47" s="13" t="s">
        <v>48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</row>
    <row r="48" spans="1:14" ht="18.75" customHeight="1">
      <c r="A48" s="13" t="s">
        <v>49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</row>
    <row r="49" spans="1:14" ht="18.75" customHeight="1">
      <c r="A49" s="13" t="s">
        <v>50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</row>
    <row r="50" spans="1:14" ht="18.75" customHeight="1">
      <c r="A50" s="13" t="s">
        <v>51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</row>
    <row r="51" spans="1:14" ht="18.75" customHeight="1">
      <c r="A51" s="13" t="s">
        <v>52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</row>
    <row r="52" spans="1:14" ht="18.75" customHeight="1">
      <c r="A52" s="16" t="s">
        <v>53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</row>
    <row r="53" spans="1:14" ht="18.75" customHeight="1">
      <c r="A53" s="16" t="s">
        <v>84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</row>
    <row r="54" spans="1:14" ht="18.75" customHeight="1">
      <c r="A54" s="17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</row>
    <row r="55" spans="1:14" ht="18.75" customHeight="1">
      <c r="A55" s="17" t="s">
        <v>93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</row>
    <row r="56" spans="1:16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  <c r="P56" s="73"/>
    </row>
    <row r="57" spans="1:14" ht="15.75">
      <c r="A57" s="2" t="s">
        <v>96</v>
      </c>
      <c r="B57" s="29">
        <f aca="true" t="shared" si="17" ref="B57:M57">+B36+B42</f>
        <v>883005.31764046</v>
      </c>
      <c r="C57" s="29">
        <f t="shared" si="17"/>
        <v>607393.5674</v>
      </c>
      <c r="D57" s="29">
        <f t="shared" si="17"/>
        <v>588201.1496023</v>
      </c>
      <c r="E57" s="29">
        <f t="shared" si="17"/>
        <v>145454.393608</v>
      </c>
      <c r="F57" s="29">
        <f t="shared" si="17"/>
        <v>583492.0928505501</v>
      </c>
      <c r="G57" s="29">
        <f t="shared" si="17"/>
        <v>713001.3219999999</v>
      </c>
      <c r="H57" s="29">
        <f t="shared" si="17"/>
        <v>757969.4695</v>
      </c>
      <c r="I57" s="29">
        <f t="shared" si="17"/>
        <v>703566.2737694</v>
      </c>
      <c r="J57" s="29">
        <f t="shared" si="17"/>
        <v>543182.7606229</v>
      </c>
      <c r="K57" s="29">
        <f t="shared" si="17"/>
        <v>639724.27043104</v>
      </c>
      <c r="L57" s="29">
        <f t="shared" si="17"/>
        <v>311201.55347695</v>
      </c>
      <c r="M57" s="29">
        <f t="shared" si="17"/>
        <v>173197.92767728</v>
      </c>
      <c r="N57" s="29">
        <f>SUM(B57:M57)</f>
        <v>6649390.098578881</v>
      </c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95</v>
      </c>
      <c r="B60" s="36">
        <f>SUM(B61:B74)</f>
        <v>883005.3099999999</v>
      </c>
      <c r="C60" s="36">
        <f aca="true" t="shared" si="18" ref="C60:M60">SUM(C61:C74)</f>
        <v>607393.5700000001</v>
      </c>
      <c r="D60" s="36">
        <f t="shared" si="18"/>
        <v>588201.15</v>
      </c>
      <c r="E60" s="36">
        <f t="shared" si="18"/>
        <v>145454.39</v>
      </c>
      <c r="F60" s="36">
        <f t="shared" si="18"/>
        <v>583492.09</v>
      </c>
      <c r="G60" s="36">
        <f t="shared" si="18"/>
        <v>713001.32</v>
      </c>
      <c r="H60" s="36">
        <f t="shared" si="18"/>
        <v>757969.47</v>
      </c>
      <c r="I60" s="36">
        <f t="shared" si="18"/>
        <v>703566.28</v>
      </c>
      <c r="J60" s="36">
        <f t="shared" si="18"/>
        <v>543182.76</v>
      </c>
      <c r="K60" s="36">
        <f t="shared" si="18"/>
        <v>639724.27</v>
      </c>
      <c r="L60" s="36">
        <f t="shared" si="18"/>
        <v>311201.55</v>
      </c>
      <c r="M60" s="36">
        <f t="shared" si="18"/>
        <v>173197.92</v>
      </c>
      <c r="N60" s="29">
        <f>SUM(N61:N74)</f>
        <v>6649390.079999999</v>
      </c>
    </row>
    <row r="61" spans="1:14" ht="18.75" customHeight="1">
      <c r="A61" s="17" t="s">
        <v>87</v>
      </c>
      <c r="B61" s="36">
        <v>181134.58</v>
      </c>
      <c r="C61" s="36">
        <v>175482.43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356617.01</v>
      </c>
    </row>
    <row r="62" spans="1:14" ht="18.75" customHeight="1">
      <c r="A62" s="17" t="s">
        <v>88</v>
      </c>
      <c r="B62" s="36">
        <v>701870.73</v>
      </c>
      <c r="C62" s="36">
        <v>431911.14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1133781.87</v>
      </c>
    </row>
    <row r="63" spans="1:14" ht="18.75" customHeight="1">
      <c r="A63" s="17" t="s">
        <v>70</v>
      </c>
      <c r="B63" s="35">
        <v>0</v>
      </c>
      <c r="C63" s="35">
        <v>0</v>
      </c>
      <c r="D63" s="26">
        <v>588201.15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588201.15</v>
      </c>
    </row>
    <row r="64" spans="1:14" ht="18.75" customHeight="1">
      <c r="A64" s="17" t="s">
        <v>61</v>
      </c>
      <c r="B64" s="35">
        <v>0</v>
      </c>
      <c r="C64" s="35">
        <v>0</v>
      </c>
      <c r="D64" s="35">
        <v>0</v>
      </c>
      <c r="E64" s="26">
        <v>145454.39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145454.39</v>
      </c>
    </row>
    <row r="65" spans="1:14" ht="18.75" customHeight="1">
      <c r="A65" s="17" t="s">
        <v>62</v>
      </c>
      <c r="B65" s="35">
        <v>0</v>
      </c>
      <c r="C65" s="35">
        <v>0</v>
      </c>
      <c r="D65" s="35">
        <v>0</v>
      </c>
      <c r="E65" s="35">
        <v>0</v>
      </c>
      <c r="F65" s="26">
        <v>583492.09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583492.09</v>
      </c>
    </row>
    <row r="66" spans="1:14" ht="18.75" customHeight="1">
      <c r="A66" s="17" t="s">
        <v>100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713001.32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713001.32</v>
      </c>
    </row>
    <row r="67" spans="1:14" ht="18.75" customHeight="1">
      <c r="A67" s="17" t="s">
        <v>63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582937.52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582937.52</v>
      </c>
    </row>
    <row r="68" spans="1:14" ht="18.75" customHeight="1">
      <c r="A68" s="17" t="s">
        <v>64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175031.95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175031.95</v>
      </c>
    </row>
    <row r="69" spans="1:14" ht="18.75" customHeight="1">
      <c r="A69" s="17" t="s">
        <v>65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703566.28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703566.28</v>
      </c>
    </row>
    <row r="70" spans="1:14" ht="18.75" customHeight="1">
      <c r="A70" s="17" t="s">
        <v>66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543182.76</v>
      </c>
      <c r="K70" s="35">
        <v>0</v>
      </c>
      <c r="L70" s="35">
        <v>0</v>
      </c>
      <c r="M70" s="35">
        <v>0</v>
      </c>
      <c r="N70" s="29">
        <f t="shared" si="19"/>
        <v>543182.76</v>
      </c>
    </row>
    <row r="71" spans="1:14" ht="18.75" customHeight="1">
      <c r="A71" s="17" t="s">
        <v>67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639724.27</v>
      </c>
      <c r="L71" s="35">
        <v>0</v>
      </c>
      <c r="M71" s="62"/>
      <c r="N71" s="26">
        <f t="shared" si="19"/>
        <v>639724.27</v>
      </c>
    </row>
    <row r="72" spans="1:14" ht="18.75" customHeight="1">
      <c r="A72" s="17" t="s">
        <v>68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311201.55</v>
      </c>
      <c r="M72" s="35">
        <v>0</v>
      </c>
      <c r="N72" s="29">
        <f t="shared" si="19"/>
        <v>311201.55</v>
      </c>
    </row>
    <row r="73" spans="1:14" ht="18.75" customHeight="1">
      <c r="A73" s="17" t="s">
        <v>69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173197.92</v>
      </c>
      <c r="N73" s="26">
        <f t="shared" si="19"/>
        <v>173197.92</v>
      </c>
    </row>
    <row r="74" spans="1:14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85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4" ht="18.75" customHeight="1">
      <c r="A78" s="17" t="s">
        <v>89</v>
      </c>
      <c r="B78" s="45">
        <v>2.087193808431073</v>
      </c>
      <c r="C78" s="45">
        <v>2.076986676276126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</row>
    <row r="79" spans="1:14" ht="18.75" customHeight="1">
      <c r="A79" s="17" t="s">
        <v>90</v>
      </c>
      <c r="B79" s="45">
        <v>1.8317159415914013</v>
      </c>
      <c r="C79" s="45">
        <v>1.7273138575729992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</row>
    <row r="80" spans="1:14" ht="18.75" customHeight="1">
      <c r="A80" s="17" t="s">
        <v>80</v>
      </c>
      <c r="B80" s="45">
        <v>0</v>
      </c>
      <c r="C80" s="45">
        <v>0</v>
      </c>
      <c r="D80" s="22">
        <f>(D$37+D$38+D$39)/D$7</f>
        <v>1.6811673436626762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</row>
    <row r="81" spans="1:14" ht="18.75" customHeight="1">
      <c r="A81" s="17" t="s">
        <v>71</v>
      </c>
      <c r="B81" s="45">
        <v>0</v>
      </c>
      <c r="C81" s="45">
        <v>0</v>
      </c>
      <c r="D81" s="45">
        <v>0</v>
      </c>
      <c r="E81" s="22">
        <f>(E$37+E$38+E$39)/E$7</f>
        <v>2.337601222683347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</row>
    <row r="82" spans="1:14" ht="18.75" customHeight="1">
      <c r="A82" s="17" t="s">
        <v>72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1.9619676101781123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</row>
    <row r="83" spans="1:14" ht="18.75" customHeight="1">
      <c r="A83" s="17" t="s">
        <v>97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1.5543424321740054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</row>
    <row r="84" spans="1:14" ht="18.75" customHeight="1">
      <c r="A84" s="17" t="s">
        <v>73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1.8309066215548395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</row>
    <row r="85" spans="1:14" ht="18.75" customHeight="1">
      <c r="A85" s="17" t="s">
        <v>74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1.789447002036088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</row>
    <row r="86" spans="1:14" ht="18.75" customHeight="1">
      <c r="A86" s="17" t="s">
        <v>75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1.777480864746515</v>
      </c>
      <c r="J86" s="45">
        <v>0</v>
      </c>
      <c r="K86" s="35">
        <v>0</v>
      </c>
      <c r="L86" s="45">
        <v>0</v>
      </c>
      <c r="M86" s="45">
        <v>0</v>
      </c>
      <c r="N86" s="26"/>
    </row>
    <row r="87" spans="1:14" ht="18.75" customHeight="1">
      <c r="A87" s="17" t="s">
        <v>76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2.002071363486606</v>
      </c>
      <c r="K87" s="35">
        <v>0</v>
      </c>
      <c r="L87" s="45">
        <v>0</v>
      </c>
      <c r="M87" s="45">
        <v>0</v>
      </c>
      <c r="N87" s="29"/>
    </row>
    <row r="88" spans="1:14" ht="18.75" customHeight="1">
      <c r="A88" s="17" t="s">
        <v>77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1.9146391818602364</v>
      </c>
      <c r="L88" s="45">
        <v>0</v>
      </c>
      <c r="M88" s="45">
        <v>0</v>
      </c>
      <c r="N88" s="26"/>
    </row>
    <row r="89" spans="1:14" ht="18.75" customHeight="1">
      <c r="A89" s="17" t="s">
        <v>78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2.2737929579628244</v>
      </c>
      <c r="M89" s="45">
        <v>0</v>
      </c>
      <c r="N89" s="63"/>
    </row>
    <row r="90" spans="1:14" ht="18.75" customHeight="1">
      <c r="A90" s="34" t="s">
        <v>79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2.226370116665879</v>
      </c>
      <c r="N90" s="51"/>
    </row>
    <row r="91" ht="21" customHeight="1">
      <c r="A91" s="40" t="s">
        <v>101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2016-04-25T14:37:13Z</dcterms:modified>
  <cp:category/>
  <cp:version/>
  <cp:contentType/>
  <cp:contentStatus/>
</cp:coreProperties>
</file>