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<sst xmlns="http://schemas.openxmlformats.org/spreadsheetml/2006/main" count="105" uniqueCount="103">
  <si>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</si>
  <si>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</si>
  <si>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</si>
  <si>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</si>
  <si>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</si>
  <si>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</si>
  <si>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</si>
  <si>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</si>
  <si>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</si>
  <si>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</si>
  <si>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</si>
  <si>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</si>
  <si>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</si>
  <si>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</si>
  <si>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</si>
  <si>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</si>
  <si>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</si>
  <si>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</si>
  <si>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</si>
  <si>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</si>
  <si>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</si>
  <si>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</si>
  <si>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</si>
  <si>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</si>
  <si>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</si>
  <si>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</si>
  <si>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</si>
  <si>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</si>
  <si>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</si>
  <si>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</si>
  <si>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</si>
  <si>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</si>
  <si>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</si>
  <si>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</si>
  <si>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</si>
  <si>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</si>
  <si>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</si>
  <si>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</si>
  <si>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</si>
  <si>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</si>
  <si>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</si>
  <si>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</si>
  <si>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</si>
  <si>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</si>
  <si>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</si>
  <si>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</si>
  <si>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</si>
  <si>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Nota: (1) Tarifa de remuneração de cada empresa considerando o  reequilibrio interno estabelecido e informado pelo consórcio. Não consideram os acertos financeiros previstos no item 7.</t>
  </si>
  <si>
    <t>OPERAÇÃO 16/04/16 - VENCIMENTO 25/04/16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</si>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</sst>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44" fontId="0" fillId="0" borderId="0" xfId="0" applyNumberFormat="1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638175</xdr:colOff>
      <xdr:row>94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2313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638175</xdr:colOff>
      <xdr:row>94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2313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638175</xdr:colOff>
      <xdr:row>94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2313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2" sqref="A22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5" width="9.00390625" style="1" customWidth="1"/>
    <col min="16" max="16" width="9.375" style="1" bestFit="1" customWidth="1"/>
    <col min="17" max="16384" width="9.00390625" style="1" customWidth="1"/>
  </cols>
  <sheetData>
    <row r="1" spans="1:14" ht="21">
      <c r="A1" s="69" t="s">
        <v>36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1">
      <c r="A2" s="70" t="s">
        <v>48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1" t="s">
        <v>1</v>
      </c>
      <c r="B4" s="71" t="s">
        <v>44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 t="s">
        <v>2</v>
      </c>
    </row>
    <row r="5" spans="1:14" ht="42" customHeight="1">
      <c r="A5" s="71"/>
      <c r="B5" s="4" t="s">
        <v>43</v>
      </c>
      <c r="C5" s="4" t="s">
        <v>43</v>
      </c>
      <c r="D5" s="4" t="s">
        <v>35</v>
      </c>
      <c r="E5" s="4" t="s">
        <v>46</v>
      </c>
      <c r="F5" s="4" t="s">
        <v>37</v>
      </c>
      <c r="G5" s="4" t="s">
        <v>45</v>
      </c>
      <c r="H5" s="4" t="s">
        <v>38</v>
      </c>
      <c r="I5" s="4" t="s">
        <v>39</v>
      </c>
      <c r="J5" s="4" t="s">
        <v>40</v>
      </c>
      <c r="K5" s="4" t="s">
        <v>39</v>
      </c>
      <c r="L5" s="4" t="s">
        <v>41</v>
      </c>
      <c r="M5" s="4" t="s">
        <v>42</v>
      </c>
      <c r="N5" s="71"/>
    </row>
    <row r="6" spans="1:14" ht="20.25" customHeight="1">
      <c r="A6" s="71"/>
      <c r="B6" s="3" t="s">
        <v>23</v>
      </c>
      <c r="C6" s="3" t="s">
        <v>24</v>
      </c>
      <c r="D6" s="3" t="s">
        <v>25</v>
      </c>
      <c r="E6" s="3" t="s">
        <v>26</v>
      </c>
      <c r="F6" s="3" t="s">
        <v>27</v>
      </c>
      <c r="G6" s="3" t="s">
        <v>28</v>
      </c>
      <c r="H6" s="3" t="s">
        <v>34</v>
      </c>
      <c r="I6" s="3" t="s">
        <v>29</v>
      </c>
      <c r="J6" s="3" t="s">
        <v>31</v>
      </c>
      <c r="K6" s="3" t="s">
        <v>30</v>
      </c>
      <c r="L6" s="3" t="s">
        <v>32</v>
      </c>
      <c r="M6" s="3" t="s">
        <v>33</v>
      </c>
      <c r="N6" s="71"/>
    </row>
    <row r="7" spans="1:25" ht="18.75" customHeight="1">
      <c r="A7" s="9" t="s">
        <v>3</v>
      </c>
      <c r="B7" s="10">
        <f>B8+B20+B24</f>
        <v>374455</v>
      </c>
      <c r="C7" s="10">
        <f>C8+C20+C24</f>
        <v>252447</v>
      </c>
      <c r="D7" s="10">
        <f>D8+D20+D24</f>
        <v>290880</v>
      </c>
      <c r="E7" s="10">
        <f>E8+E20+E24</f>
        <v>52217</v>
      </c>
      <c r="F7" s="10">
        <f aca="true" t="shared" si="0" ref="F7:M7">F8+F20+F24</f>
        <v>229970</v>
      </c>
      <c r="G7" s="10">
        <f t="shared" si="0"/>
        <v>366001</v>
      </c>
      <c r="H7" s="10">
        <f t="shared" si="0"/>
        <v>338292</v>
      </c>
      <c r="I7" s="10">
        <f t="shared" si="0"/>
        <v>321386</v>
      </c>
      <c r="J7" s="10">
        <f t="shared" si="0"/>
        <v>233180</v>
      </c>
      <c r="K7" s="10">
        <f t="shared" si="0"/>
        <v>292295</v>
      </c>
      <c r="L7" s="10">
        <f t="shared" si="0"/>
        <v>103043</v>
      </c>
      <c r="M7" s="10">
        <f t="shared" si="0"/>
        <v>54219</v>
      </c>
      <c r="N7" s="10">
        <f>+N8+N20+N24</f>
        <v>2908385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22</v>
      </c>
      <c r="B8" s="12">
        <f>+B9+B12+B16</f>
        <v>224229</v>
      </c>
      <c r="C8" s="12">
        <f>+C9+C12+C16</f>
        <v>156954</v>
      </c>
      <c r="D8" s="12">
        <f>+D9+D12+D16</f>
        <v>187844</v>
      </c>
      <c r="E8" s="12">
        <f>+E9+E12+E16</f>
        <v>32390</v>
      </c>
      <c r="F8" s="12">
        <f aca="true" t="shared" si="1" ref="F8:M8">+F9+F12+F16</f>
        <v>142244</v>
      </c>
      <c r="G8" s="12">
        <f t="shared" si="1"/>
        <v>228589</v>
      </c>
      <c r="H8" s="12">
        <f t="shared" si="1"/>
        <v>205508</v>
      </c>
      <c r="I8" s="12">
        <f t="shared" si="1"/>
        <v>197992</v>
      </c>
      <c r="J8" s="12">
        <f t="shared" si="1"/>
        <v>146149</v>
      </c>
      <c r="K8" s="12">
        <f t="shared" si="1"/>
        <v>175908</v>
      </c>
      <c r="L8" s="12">
        <f t="shared" si="1"/>
        <v>65299</v>
      </c>
      <c r="M8" s="12">
        <f t="shared" si="1"/>
        <v>36322</v>
      </c>
      <c r="N8" s="12">
        <f>SUM(B8:M8)</f>
        <v>1799428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20618</v>
      </c>
      <c r="C9" s="14">
        <v>19464</v>
      </c>
      <c r="D9" s="14">
        <v>15259</v>
      </c>
      <c r="E9" s="14">
        <v>2748</v>
      </c>
      <c r="F9" s="14">
        <v>12060</v>
      </c>
      <c r="G9" s="14">
        <v>22913</v>
      </c>
      <c r="H9" s="14">
        <v>26388</v>
      </c>
      <c r="I9" s="14">
        <v>13896</v>
      </c>
      <c r="J9" s="14">
        <v>17143</v>
      </c>
      <c r="K9" s="14">
        <v>14640</v>
      </c>
      <c r="L9" s="14">
        <v>7943</v>
      </c>
      <c r="M9" s="14">
        <v>4651</v>
      </c>
      <c r="N9" s="12">
        <f aca="true" t="shared" si="2" ref="N9:N19">SUM(B9:M9)</f>
        <v>177723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20618</v>
      </c>
      <c r="C10" s="14">
        <f>+C9-C11</f>
        <v>19464</v>
      </c>
      <c r="D10" s="14">
        <f>+D9-D11</f>
        <v>15259</v>
      </c>
      <c r="E10" s="14">
        <f>+E9-E11</f>
        <v>2748</v>
      </c>
      <c r="F10" s="14">
        <f aca="true" t="shared" si="3" ref="F10:M10">+F9-F11</f>
        <v>12060</v>
      </c>
      <c r="G10" s="14">
        <f t="shared" si="3"/>
        <v>22913</v>
      </c>
      <c r="H10" s="14">
        <f t="shared" si="3"/>
        <v>26388</v>
      </c>
      <c r="I10" s="14">
        <f t="shared" si="3"/>
        <v>13896</v>
      </c>
      <c r="J10" s="14">
        <f t="shared" si="3"/>
        <v>17143</v>
      </c>
      <c r="K10" s="14">
        <f t="shared" si="3"/>
        <v>14640</v>
      </c>
      <c r="L10" s="14">
        <f t="shared" si="3"/>
        <v>7943</v>
      </c>
      <c r="M10" s="14">
        <f t="shared" si="3"/>
        <v>4651</v>
      </c>
      <c r="N10" s="12">
        <f t="shared" si="2"/>
        <v>177723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17</v>
      </c>
      <c r="B12" s="14">
        <f>B13+B14+B15</f>
        <v>136447</v>
      </c>
      <c r="C12" s="14">
        <f>C13+C14+C15</f>
        <v>95552</v>
      </c>
      <c r="D12" s="14">
        <f>D13+D14+D15</f>
        <v>125953</v>
      </c>
      <c r="E12" s="14">
        <f>E13+E14+E15</f>
        <v>21371</v>
      </c>
      <c r="F12" s="14">
        <f aca="true" t="shared" si="4" ref="F12:M12">F13+F14+F15</f>
        <v>88738</v>
      </c>
      <c r="G12" s="14">
        <f t="shared" si="4"/>
        <v>144234</v>
      </c>
      <c r="H12" s="14">
        <f t="shared" si="4"/>
        <v>128159</v>
      </c>
      <c r="I12" s="14">
        <f t="shared" si="4"/>
        <v>130627</v>
      </c>
      <c r="J12" s="14">
        <f t="shared" si="4"/>
        <v>92379</v>
      </c>
      <c r="K12" s="14">
        <f t="shared" si="4"/>
        <v>114625</v>
      </c>
      <c r="L12" s="14">
        <f t="shared" si="4"/>
        <v>43783</v>
      </c>
      <c r="M12" s="14">
        <f t="shared" si="4"/>
        <v>25065</v>
      </c>
      <c r="N12" s="12">
        <f t="shared" si="2"/>
        <v>1146933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68039</v>
      </c>
      <c r="C13" s="14">
        <v>49557</v>
      </c>
      <c r="D13" s="14">
        <v>62359</v>
      </c>
      <c r="E13" s="14">
        <v>10718</v>
      </c>
      <c r="F13" s="14">
        <v>44301</v>
      </c>
      <c r="G13" s="14">
        <v>72705</v>
      </c>
      <c r="H13" s="14">
        <v>67075</v>
      </c>
      <c r="I13" s="14">
        <v>66970</v>
      </c>
      <c r="J13" s="14">
        <v>45656</v>
      </c>
      <c r="K13" s="14">
        <v>55550</v>
      </c>
      <c r="L13" s="14">
        <v>20971</v>
      </c>
      <c r="M13" s="14">
        <v>11757</v>
      </c>
      <c r="N13" s="12">
        <f t="shared" si="2"/>
        <v>575658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65510</v>
      </c>
      <c r="C14" s="14">
        <v>43167</v>
      </c>
      <c r="D14" s="14">
        <v>61503</v>
      </c>
      <c r="E14" s="14">
        <v>9995</v>
      </c>
      <c r="F14" s="14">
        <v>42152</v>
      </c>
      <c r="G14" s="14">
        <v>66471</v>
      </c>
      <c r="H14" s="14">
        <v>57769</v>
      </c>
      <c r="I14" s="14">
        <v>61614</v>
      </c>
      <c r="J14" s="14">
        <v>44625</v>
      </c>
      <c r="K14" s="14">
        <v>57093</v>
      </c>
      <c r="L14" s="14">
        <v>21912</v>
      </c>
      <c r="M14" s="14">
        <v>12868</v>
      </c>
      <c r="N14" s="12">
        <f t="shared" si="2"/>
        <v>544679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2898</v>
      </c>
      <c r="C15" s="14">
        <v>2828</v>
      </c>
      <c r="D15" s="14">
        <v>2091</v>
      </c>
      <c r="E15" s="14">
        <v>658</v>
      </c>
      <c r="F15" s="14">
        <v>2285</v>
      </c>
      <c r="G15" s="14">
        <v>5058</v>
      </c>
      <c r="H15" s="14">
        <v>3315</v>
      </c>
      <c r="I15" s="14">
        <v>2043</v>
      </c>
      <c r="J15" s="14">
        <v>2098</v>
      </c>
      <c r="K15" s="14">
        <v>1982</v>
      </c>
      <c r="L15" s="14">
        <v>900</v>
      </c>
      <c r="M15" s="14">
        <v>440</v>
      </c>
      <c r="N15" s="12">
        <f t="shared" si="2"/>
        <v>26596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21</v>
      </c>
      <c r="B16" s="14">
        <f>B17+B18+B19</f>
        <v>67164</v>
      </c>
      <c r="C16" s="14">
        <f>C17+C18+C19</f>
        <v>41938</v>
      </c>
      <c r="D16" s="14">
        <f>D17+D18+D19</f>
        <v>46632</v>
      </c>
      <c r="E16" s="14">
        <f>E17+E18+E19</f>
        <v>8271</v>
      </c>
      <c r="F16" s="14">
        <f aca="true" t="shared" si="5" ref="F16:M16">F17+F18+F19</f>
        <v>41446</v>
      </c>
      <c r="G16" s="14">
        <f t="shared" si="5"/>
        <v>61442</v>
      </c>
      <c r="H16" s="14">
        <f t="shared" si="5"/>
        <v>50961</v>
      </c>
      <c r="I16" s="14">
        <f t="shared" si="5"/>
        <v>53469</v>
      </c>
      <c r="J16" s="14">
        <f t="shared" si="5"/>
        <v>36627</v>
      </c>
      <c r="K16" s="14">
        <f t="shared" si="5"/>
        <v>46643</v>
      </c>
      <c r="L16" s="14">
        <f t="shared" si="5"/>
        <v>13573</v>
      </c>
      <c r="M16" s="14">
        <f t="shared" si="5"/>
        <v>6606</v>
      </c>
      <c r="N16" s="12">
        <f t="shared" si="2"/>
        <v>474772</v>
      </c>
    </row>
    <row r="17" spans="1:25" ht="18.75" customHeight="1">
      <c r="A17" s="15" t="s">
        <v>18</v>
      </c>
      <c r="B17" s="14">
        <v>11277</v>
      </c>
      <c r="C17" s="14">
        <v>7739</v>
      </c>
      <c r="D17" s="14">
        <v>8333</v>
      </c>
      <c r="E17" s="14">
        <v>1494</v>
      </c>
      <c r="F17" s="14">
        <v>7071</v>
      </c>
      <c r="G17" s="14">
        <v>11856</v>
      </c>
      <c r="H17" s="14">
        <v>10461</v>
      </c>
      <c r="I17" s="14">
        <v>10582</v>
      </c>
      <c r="J17" s="14">
        <v>7403</v>
      </c>
      <c r="K17" s="14">
        <v>9855</v>
      </c>
      <c r="L17" s="14">
        <v>2832</v>
      </c>
      <c r="M17" s="14">
        <v>1279</v>
      </c>
      <c r="N17" s="12">
        <f t="shared" si="2"/>
        <v>90182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19</v>
      </c>
      <c r="B18" s="14">
        <v>5012</v>
      </c>
      <c r="C18" s="14">
        <v>2200</v>
      </c>
      <c r="D18" s="14">
        <v>4805</v>
      </c>
      <c r="E18" s="14">
        <v>651</v>
      </c>
      <c r="F18" s="14">
        <v>2966</v>
      </c>
      <c r="G18" s="14">
        <v>4585</v>
      </c>
      <c r="H18" s="14">
        <v>4330</v>
      </c>
      <c r="I18" s="14">
        <v>5281</v>
      </c>
      <c r="J18" s="14">
        <v>3402</v>
      </c>
      <c r="K18" s="14">
        <v>5287</v>
      </c>
      <c r="L18" s="14">
        <v>1559</v>
      </c>
      <c r="M18" s="14">
        <v>690</v>
      </c>
      <c r="N18" s="12">
        <f t="shared" si="2"/>
        <v>40768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20</v>
      </c>
      <c r="B19" s="14">
        <v>50875</v>
      </c>
      <c r="C19" s="14">
        <v>31999</v>
      </c>
      <c r="D19" s="14">
        <v>33494</v>
      </c>
      <c r="E19" s="14">
        <v>6126</v>
      </c>
      <c r="F19" s="14">
        <v>31409</v>
      </c>
      <c r="G19" s="14">
        <v>45001</v>
      </c>
      <c r="H19" s="14">
        <v>36170</v>
      </c>
      <c r="I19" s="14">
        <v>37606</v>
      </c>
      <c r="J19" s="14">
        <v>25822</v>
      </c>
      <c r="K19" s="14">
        <v>31501</v>
      </c>
      <c r="L19" s="14">
        <v>9182</v>
      </c>
      <c r="M19" s="14">
        <v>4637</v>
      </c>
      <c r="N19" s="12">
        <f t="shared" si="2"/>
        <v>343822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95630</v>
      </c>
      <c r="C20" s="18">
        <f>C21+C22+C23</f>
        <v>54884</v>
      </c>
      <c r="D20" s="18">
        <f>D21+D22+D23</f>
        <v>60998</v>
      </c>
      <c r="E20" s="18">
        <f>E21+E22+E23</f>
        <v>10720</v>
      </c>
      <c r="F20" s="18">
        <f aca="true" t="shared" si="6" ref="F20:M20">F21+F22+F23</f>
        <v>48952</v>
      </c>
      <c r="G20" s="18">
        <f t="shared" si="6"/>
        <v>77585</v>
      </c>
      <c r="H20" s="18">
        <f t="shared" si="6"/>
        <v>79722</v>
      </c>
      <c r="I20" s="18">
        <f t="shared" si="6"/>
        <v>83738</v>
      </c>
      <c r="J20" s="18">
        <f t="shared" si="6"/>
        <v>53228</v>
      </c>
      <c r="K20" s="18">
        <f t="shared" si="6"/>
        <v>83354</v>
      </c>
      <c r="L20" s="18">
        <f t="shared" si="6"/>
        <v>27638</v>
      </c>
      <c r="M20" s="18">
        <f t="shared" si="6"/>
        <v>13612</v>
      </c>
      <c r="N20" s="12">
        <f aca="true" t="shared" si="7" ref="N20:N26">SUM(B20:M20)</f>
        <v>690061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51077</v>
      </c>
      <c r="C21" s="14">
        <v>31431</v>
      </c>
      <c r="D21" s="14">
        <v>32471</v>
      </c>
      <c r="E21" s="14">
        <v>5951</v>
      </c>
      <c r="F21" s="14">
        <v>27026</v>
      </c>
      <c r="G21" s="14">
        <v>42690</v>
      </c>
      <c r="H21" s="14">
        <v>45802</v>
      </c>
      <c r="I21" s="14">
        <v>45813</v>
      </c>
      <c r="J21" s="14">
        <v>28895</v>
      </c>
      <c r="K21" s="14">
        <v>43135</v>
      </c>
      <c r="L21" s="14">
        <v>14473</v>
      </c>
      <c r="M21" s="14">
        <v>7143</v>
      </c>
      <c r="N21" s="12">
        <f t="shared" si="7"/>
        <v>375907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43108</v>
      </c>
      <c r="C22" s="14">
        <v>22352</v>
      </c>
      <c r="D22" s="14">
        <v>27645</v>
      </c>
      <c r="E22" s="14">
        <v>4562</v>
      </c>
      <c r="F22" s="14">
        <v>21091</v>
      </c>
      <c r="G22" s="14">
        <v>33062</v>
      </c>
      <c r="H22" s="14">
        <v>32552</v>
      </c>
      <c r="I22" s="14">
        <v>36926</v>
      </c>
      <c r="J22" s="14">
        <v>23473</v>
      </c>
      <c r="K22" s="14">
        <v>39169</v>
      </c>
      <c r="L22" s="14">
        <v>12730</v>
      </c>
      <c r="M22" s="14">
        <v>6278</v>
      </c>
      <c r="N22" s="12">
        <f t="shared" si="7"/>
        <v>302948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1445</v>
      </c>
      <c r="C23" s="14">
        <v>1101</v>
      </c>
      <c r="D23" s="14">
        <v>882</v>
      </c>
      <c r="E23" s="14">
        <v>207</v>
      </c>
      <c r="F23" s="14">
        <v>835</v>
      </c>
      <c r="G23" s="14">
        <v>1833</v>
      </c>
      <c r="H23" s="14">
        <v>1368</v>
      </c>
      <c r="I23" s="14">
        <v>999</v>
      </c>
      <c r="J23" s="14">
        <v>860</v>
      </c>
      <c r="K23" s="14">
        <v>1050</v>
      </c>
      <c r="L23" s="14">
        <v>435</v>
      </c>
      <c r="M23" s="14">
        <v>191</v>
      </c>
      <c r="N23" s="12">
        <f t="shared" si="7"/>
        <v>11206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54596</v>
      </c>
      <c r="C24" s="14">
        <f>C25+C26</f>
        <v>40609</v>
      </c>
      <c r="D24" s="14">
        <f>D25+D26</f>
        <v>42038</v>
      </c>
      <c r="E24" s="14">
        <f>E25+E26</f>
        <v>9107</v>
      </c>
      <c r="F24" s="14">
        <f aca="true" t="shared" si="8" ref="F24:M24">F25+F26</f>
        <v>38774</v>
      </c>
      <c r="G24" s="14">
        <f t="shared" si="8"/>
        <v>59827</v>
      </c>
      <c r="H24" s="14">
        <f t="shared" si="8"/>
        <v>53062</v>
      </c>
      <c r="I24" s="14">
        <f t="shared" si="8"/>
        <v>39656</v>
      </c>
      <c r="J24" s="14">
        <f t="shared" si="8"/>
        <v>33803</v>
      </c>
      <c r="K24" s="14">
        <f t="shared" si="8"/>
        <v>33033</v>
      </c>
      <c r="L24" s="14">
        <f t="shared" si="8"/>
        <v>10106</v>
      </c>
      <c r="M24" s="14">
        <f t="shared" si="8"/>
        <v>4285</v>
      </c>
      <c r="N24" s="12">
        <f t="shared" si="7"/>
        <v>418896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15</v>
      </c>
      <c r="B25" s="14">
        <v>34941</v>
      </c>
      <c r="C25" s="14">
        <v>25990</v>
      </c>
      <c r="D25" s="14">
        <v>26904</v>
      </c>
      <c r="E25" s="14">
        <v>5828</v>
      </c>
      <c r="F25" s="14">
        <v>24815</v>
      </c>
      <c r="G25" s="14">
        <v>38289</v>
      </c>
      <c r="H25" s="14">
        <v>33960</v>
      </c>
      <c r="I25" s="14">
        <v>25380</v>
      </c>
      <c r="J25" s="14">
        <v>21634</v>
      </c>
      <c r="K25" s="14">
        <v>21141</v>
      </c>
      <c r="L25" s="14">
        <v>6468</v>
      </c>
      <c r="M25" s="14">
        <v>2742</v>
      </c>
      <c r="N25" s="12">
        <f t="shared" si="7"/>
        <v>268092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16</v>
      </c>
      <c r="B26" s="14">
        <v>19655</v>
      </c>
      <c r="C26" s="14">
        <v>14619</v>
      </c>
      <c r="D26" s="14">
        <v>15134</v>
      </c>
      <c r="E26" s="14">
        <v>3279</v>
      </c>
      <c r="F26" s="14">
        <v>13959</v>
      </c>
      <c r="G26" s="14">
        <v>21538</v>
      </c>
      <c r="H26" s="14">
        <v>19102</v>
      </c>
      <c r="I26" s="14">
        <v>14276</v>
      </c>
      <c r="J26" s="14">
        <v>12169</v>
      </c>
      <c r="K26" s="14">
        <v>11892</v>
      </c>
      <c r="L26" s="14">
        <v>3638</v>
      </c>
      <c r="M26" s="14">
        <v>1543</v>
      </c>
      <c r="N26" s="12">
        <f t="shared" si="7"/>
        <v>150804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49</v>
      </c>
      <c r="B28" s="23">
        <v>1.87210546</v>
      </c>
      <c r="C28" s="23">
        <v>1.8086</v>
      </c>
      <c r="D28" s="23">
        <v>1.67545005</v>
      </c>
      <c r="E28" s="23">
        <v>2.3279184</v>
      </c>
      <c r="F28" s="23">
        <v>1.95524205</v>
      </c>
      <c r="G28" s="23">
        <v>1.5492</v>
      </c>
      <c r="H28" s="23">
        <v>1.8149</v>
      </c>
      <c r="I28" s="23">
        <v>1.7715117999999999</v>
      </c>
      <c r="J28" s="23">
        <v>1.9951343000000001</v>
      </c>
      <c r="K28" s="23">
        <v>1.90744976</v>
      </c>
      <c r="L28" s="23">
        <v>2.26553143</v>
      </c>
      <c r="M28" s="23">
        <v>2.21827856</v>
      </c>
      <c r="N28" s="65"/>
    </row>
    <row r="29" spans="1:14" ht="18.75" customHeight="1">
      <c r="A29" s="17" t="s">
        <v>50</v>
      </c>
      <c r="B29" s="23">
        <v>1.8783</v>
      </c>
      <c r="C29" s="23">
        <v>1.8146</v>
      </c>
      <c r="D29" s="23">
        <v>1.681</v>
      </c>
      <c r="E29" s="23">
        <v>2.3342</v>
      </c>
      <c r="F29" s="23">
        <v>1.9616</v>
      </c>
      <c r="G29" s="23">
        <v>1.5543</v>
      </c>
      <c r="H29" s="23">
        <v>1.8205</v>
      </c>
      <c r="I29" s="23">
        <v>1.7772</v>
      </c>
      <c r="J29" s="23">
        <v>2.0015</v>
      </c>
      <c r="K29" s="23">
        <v>1.9137</v>
      </c>
      <c r="L29" s="23">
        <v>2.2729</v>
      </c>
      <c r="M29" s="23">
        <v>2.2256</v>
      </c>
      <c r="N29" s="24"/>
    </row>
    <row r="30" spans="1:14" ht="18.75" customHeight="1">
      <c r="A30" s="53" t="s">
        <v>51</v>
      </c>
      <c r="B30" s="23">
        <v>-0.00619454</v>
      </c>
      <c r="C30" s="23">
        <v>-0.006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6"/>
    </row>
    <row r="31" spans="1:14" ht="1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</row>
    <row r="32" spans="1:14" ht="18.75" customHeight="1">
      <c r="A32" s="56" t="s">
        <v>52</v>
      </c>
      <c r="B32" s="57">
        <v>3257.0800000000004</v>
      </c>
      <c r="C32" s="57">
        <v>2478.1200000000003</v>
      </c>
      <c r="D32" s="57">
        <v>2161.4</v>
      </c>
      <c r="E32" s="57">
        <v>646.2800000000001</v>
      </c>
      <c r="F32" s="57">
        <v>2161.4</v>
      </c>
      <c r="G32" s="57">
        <v>2662.1600000000003</v>
      </c>
      <c r="H32" s="57">
        <v>2897.56</v>
      </c>
      <c r="I32" s="57">
        <v>2546.6000000000004</v>
      </c>
      <c r="J32" s="57">
        <v>2118.6</v>
      </c>
      <c r="K32" s="57">
        <v>2602.2400000000002</v>
      </c>
      <c r="L32" s="57">
        <v>1271.16</v>
      </c>
      <c r="M32" s="57">
        <v>719.0400000000001</v>
      </c>
      <c r="N32" s="25">
        <f>SUM(B32:M32)</f>
        <v>25521.64</v>
      </c>
    </row>
    <row r="33" spans="1:14" ht="18.75" customHeight="1">
      <c r="A33" s="53" t="s">
        <v>53</v>
      </c>
      <c r="B33" s="59">
        <v>761</v>
      </c>
      <c r="C33" s="59">
        <v>579</v>
      </c>
      <c r="D33" s="59">
        <v>505</v>
      </c>
      <c r="E33" s="59">
        <v>151</v>
      </c>
      <c r="F33" s="59">
        <v>505</v>
      </c>
      <c r="G33" s="59">
        <v>622</v>
      </c>
      <c r="H33" s="59">
        <v>677</v>
      </c>
      <c r="I33" s="59">
        <v>595</v>
      </c>
      <c r="J33" s="59">
        <v>495</v>
      </c>
      <c r="K33" s="59">
        <v>608</v>
      </c>
      <c r="L33" s="59">
        <v>297</v>
      </c>
      <c r="M33" s="59">
        <v>168</v>
      </c>
      <c r="N33" s="12">
        <f>SUM(B33:M33)</f>
        <v>5963</v>
      </c>
    </row>
    <row r="34" spans="1:14" ht="18.75" customHeight="1">
      <c r="A34" s="53" t="s">
        <v>54</v>
      </c>
      <c r="B34" s="55">
        <v>4.28</v>
      </c>
      <c r="C34" s="55">
        <v>4.28</v>
      </c>
      <c r="D34" s="55">
        <v>4.28</v>
      </c>
      <c r="E34" s="55">
        <v>4.28</v>
      </c>
      <c r="F34" s="55">
        <v>4.28</v>
      </c>
      <c r="G34" s="55">
        <v>4.28</v>
      </c>
      <c r="H34" s="55">
        <v>4.28</v>
      </c>
      <c r="I34" s="55">
        <v>4.28</v>
      </c>
      <c r="J34" s="55">
        <v>4.28</v>
      </c>
      <c r="K34" s="55">
        <v>4.28</v>
      </c>
      <c r="L34" s="55">
        <v>4.28</v>
      </c>
      <c r="M34" s="55">
        <v>4.28</v>
      </c>
      <c r="N34" s="55">
        <v>4.28</v>
      </c>
    </row>
    <row r="35" spans="1:14" ht="1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1:14" ht="18.75" customHeight="1">
      <c r="A36" s="60" t="s">
        <v>55</v>
      </c>
      <c r="B36" s="61">
        <f>B37+B38+B39+B40</f>
        <v>704276.3300243</v>
      </c>
      <c r="C36" s="61">
        <f aca="true" t="shared" si="9" ref="C36:M36">C37+C38+C39+C40</f>
        <v>459053.76420000003</v>
      </c>
      <c r="D36" s="61">
        <f t="shared" si="9"/>
        <v>499435.91054400004</v>
      </c>
      <c r="E36" s="61">
        <f t="shared" si="9"/>
        <v>122203.1950928</v>
      </c>
      <c r="F36" s="61">
        <f t="shared" si="9"/>
        <v>451808.4142385</v>
      </c>
      <c r="G36" s="61">
        <f t="shared" si="9"/>
        <v>569670.9092</v>
      </c>
      <c r="H36" s="61">
        <f t="shared" si="9"/>
        <v>616863.7108000001</v>
      </c>
      <c r="I36" s="61">
        <f t="shared" si="9"/>
        <v>571885.6913547999</v>
      </c>
      <c r="J36" s="61">
        <f t="shared" si="9"/>
        <v>467344.016074</v>
      </c>
      <c r="K36" s="61">
        <f t="shared" si="9"/>
        <v>560140.2675991999</v>
      </c>
      <c r="L36" s="61">
        <f t="shared" si="9"/>
        <v>234718.31514149</v>
      </c>
      <c r="M36" s="61">
        <f t="shared" si="9"/>
        <v>120991.88524464</v>
      </c>
      <c r="N36" s="61">
        <f>N37+N38+N39+N40</f>
        <v>5378392.40951373</v>
      </c>
    </row>
    <row r="37" spans="1:14" ht="18.75" customHeight="1">
      <c r="A37" s="58" t="s">
        <v>56</v>
      </c>
      <c r="B37" s="55">
        <f>B29*B7</f>
        <v>703338.8265000001</v>
      </c>
      <c r="C37" s="55">
        <f>C29*C7</f>
        <v>458090.3262</v>
      </c>
      <c r="D37" s="55">
        <f>D29*D7</f>
        <v>488969.28</v>
      </c>
      <c r="E37" s="55">
        <f>E29*E7</f>
        <v>121884.9214</v>
      </c>
      <c r="F37" s="55">
        <f>F29*F7</f>
        <v>451109.152</v>
      </c>
      <c r="G37" s="55">
        <f>G29*G7</f>
        <v>568875.3543</v>
      </c>
      <c r="H37" s="55">
        <f>H29*H7</f>
        <v>615860.586</v>
      </c>
      <c r="I37" s="55">
        <f>I29*I7</f>
        <v>571167.1991999999</v>
      </c>
      <c r="J37" s="55">
        <f>J29*J7</f>
        <v>466709.77</v>
      </c>
      <c r="K37" s="55">
        <f>K29*K7</f>
        <v>559364.9415</v>
      </c>
      <c r="L37" s="55">
        <f>L29*L7</f>
        <v>234206.43469999998</v>
      </c>
      <c r="M37" s="55">
        <f>M29*M7</f>
        <v>120669.8064</v>
      </c>
      <c r="N37" s="57">
        <f>SUM(B37:M37)</f>
        <v>5360246.5982</v>
      </c>
    </row>
    <row r="38" spans="1:14" ht="18.75" customHeight="1">
      <c r="A38" s="58" t="s">
        <v>57</v>
      </c>
      <c r="B38" s="55">
        <f>B30*B7</f>
        <v>-2319.5764757</v>
      </c>
      <c r="C38" s="55">
        <f>C30*C7</f>
        <v>-1514.682</v>
      </c>
      <c r="D38" s="55">
        <f>D30*D7</f>
        <v>-1614.369456</v>
      </c>
      <c r="E38" s="55">
        <f>E30*E7</f>
        <v>-328.0063072</v>
      </c>
      <c r="F38" s="55">
        <f>F30*F7</f>
        <v>-1462.1377615000001</v>
      </c>
      <c r="G38" s="55">
        <f>G30*G7</f>
        <v>-1866.6051000000002</v>
      </c>
      <c r="H38" s="55">
        <f>H30*H7</f>
        <v>-1894.4352</v>
      </c>
      <c r="I38" s="55">
        <f>I30*I7</f>
        <v>-1828.1078452</v>
      </c>
      <c r="J38" s="55">
        <f>J30*J7</f>
        <v>-1484.353926</v>
      </c>
      <c r="K38" s="55">
        <f>K30*K7</f>
        <v>-1826.9139008</v>
      </c>
      <c r="L38" s="55">
        <f>L30*L7</f>
        <v>-759.27955851</v>
      </c>
      <c r="M38" s="55">
        <f>M30*M7</f>
        <v>-396.96115536</v>
      </c>
      <c r="N38" s="25">
        <f>SUM(B38:M38)</f>
        <v>-17295.428686270003</v>
      </c>
    </row>
    <row r="39" spans="1:14" ht="18.75" customHeight="1">
      <c r="A39" s="58" t="s">
        <v>58</v>
      </c>
      <c r="B39" s="55">
        <f aca="true" t="shared" si="10" ref="B39:M39">B32</f>
        <v>3257.0800000000004</v>
      </c>
      <c r="C39" s="55">
        <f t="shared" si="10"/>
        <v>2478.1200000000003</v>
      </c>
      <c r="D39" s="55">
        <f t="shared" si="10"/>
        <v>2161.4</v>
      </c>
      <c r="E39" s="55">
        <f t="shared" si="10"/>
        <v>646.2800000000001</v>
      </c>
      <c r="F39" s="55">
        <f t="shared" si="10"/>
        <v>2161.4</v>
      </c>
      <c r="G39" s="55">
        <f t="shared" si="10"/>
        <v>2662.1600000000003</v>
      </c>
      <c r="H39" s="55">
        <f t="shared" si="10"/>
        <v>2897.56</v>
      </c>
      <c r="I39" s="55">
        <f t="shared" si="10"/>
        <v>2546.6000000000004</v>
      </c>
      <c r="J39" s="55">
        <f t="shared" si="10"/>
        <v>2118.6</v>
      </c>
      <c r="K39" s="55">
        <f t="shared" si="10"/>
        <v>2602.2400000000002</v>
      </c>
      <c r="L39" s="55">
        <f t="shared" si="10"/>
        <v>1271.16</v>
      </c>
      <c r="M39" s="55">
        <f t="shared" si="10"/>
        <v>719.0400000000001</v>
      </c>
      <c r="N39" s="57">
        <f>SUM(B39:M39)</f>
        <v>25521.64</v>
      </c>
    </row>
    <row r="40" spans="1:25" ht="18.75" customHeight="1">
      <c r="A40" s="2" t="s">
        <v>59</v>
      </c>
      <c r="B40" s="55">
        <v>0</v>
      </c>
      <c r="C40" s="55">
        <v>0</v>
      </c>
      <c r="D40" s="55">
        <v>9919.6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7">
        <f>SUM(B40:M40)</f>
        <v>9919.6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2"/>
    </row>
    <row r="42" spans="1:14" ht="18.75" customHeight="1">
      <c r="A42" s="2" t="s">
        <v>60</v>
      </c>
      <c r="B42" s="25">
        <f>+B43+B46+B54+B55</f>
        <v>-78558.12</v>
      </c>
      <c r="C42" s="25">
        <f aca="true" t="shared" si="11" ref="C42:M42">+C43+C46+C54+C55</f>
        <v>-74083.04</v>
      </c>
      <c r="D42" s="25">
        <f t="shared" si="11"/>
        <v>-58082.64</v>
      </c>
      <c r="E42" s="25">
        <f t="shared" si="11"/>
        <v>-10485.199999999999</v>
      </c>
      <c r="F42" s="25">
        <f t="shared" si="11"/>
        <v>-45849.4</v>
      </c>
      <c r="G42" s="25">
        <f t="shared" si="11"/>
        <v>-87125.04</v>
      </c>
      <c r="H42" s="25">
        <f t="shared" si="11"/>
        <v>-100274.4</v>
      </c>
      <c r="I42" s="25">
        <f t="shared" si="11"/>
        <v>-52907.520000000004</v>
      </c>
      <c r="J42" s="25">
        <f t="shared" si="11"/>
        <v>-65348.840000000004</v>
      </c>
      <c r="K42" s="25">
        <f t="shared" si="11"/>
        <v>-55730.44</v>
      </c>
      <c r="L42" s="25">
        <f t="shared" si="11"/>
        <v>-30269</v>
      </c>
      <c r="M42" s="25">
        <f t="shared" si="11"/>
        <v>-17716.6</v>
      </c>
      <c r="N42" s="25">
        <f>+N43+N46+N54+N55</f>
        <v>-676430.24</v>
      </c>
    </row>
    <row r="43" spans="1:14" ht="18.75" customHeight="1">
      <c r="A43" s="17" t="s">
        <v>61</v>
      </c>
      <c r="B43" s="26">
        <f>B44+B45</f>
        <v>-78348.4</v>
      </c>
      <c r="C43" s="26">
        <f>C44+C45</f>
        <v>-73963.2</v>
      </c>
      <c r="D43" s="26">
        <f>D44+D45</f>
        <v>-57984.2</v>
      </c>
      <c r="E43" s="26">
        <f>E44+E45</f>
        <v>-10442.4</v>
      </c>
      <c r="F43" s="26">
        <f aca="true" t="shared" si="12" ref="F43:M43">F44+F45</f>
        <v>-45828</v>
      </c>
      <c r="G43" s="26">
        <f t="shared" si="12"/>
        <v>-87069.4</v>
      </c>
      <c r="H43" s="26">
        <f t="shared" si="12"/>
        <v>-100274.4</v>
      </c>
      <c r="I43" s="26">
        <f t="shared" si="12"/>
        <v>-52804.8</v>
      </c>
      <c r="J43" s="26">
        <f t="shared" si="12"/>
        <v>-65143.4</v>
      </c>
      <c r="K43" s="26">
        <f t="shared" si="12"/>
        <v>-55632</v>
      </c>
      <c r="L43" s="26">
        <f t="shared" si="12"/>
        <v>-30183.4</v>
      </c>
      <c r="M43" s="26">
        <f t="shared" si="12"/>
        <v>-17673.8</v>
      </c>
      <c r="N43" s="25">
        <f aca="true" t="shared" si="13" ref="N43:N55">SUM(B43:M43)</f>
        <v>-675347.4</v>
      </c>
    </row>
    <row r="44" spans="1:25" ht="18.75" customHeight="1">
      <c r="A44" s="13" t="s">
        <v>62</v>
      </c>
      <c r="B44" s="20">
        <f>ROUND(-B9*$D$3,2)</f>
        <v>-78348.4</v>
      </c>
      <c r="C44" s="20">
        <f>ROUND(-C9*$D$3,2)</f>
        <v>-73963.2</v>
      </c>
      <c r="D44" s="20">
        <f>ROUND(-D9*$D$3,2)</f>
        <v>-57984.2</v>
      </c>
      <c r="E44" s="20">
        <f>ROUND(-E9*$D$3,2)</f>
        <v>-10442.4</v>
      </c>
      <c r="F44" s="20">
        <f aca="true" t="shared" si="14" ref="F44:M44">ROUND(-F9*$D$3,2)</f>
        <v>-45828</v>
      </c>
      <c r="G44" s="20">
        <f t="shared" si="14"/>
        <v>-87069.4</v>
      </c>
      <c r="H44" s="20">
        <f t="shared" si="14"/>
        <v>-100274.4</v>
      </c>
      <c r="I44" s="20">
        <f t="shared" si="14"/>
        <v>-52804.8</v>
      </c>
      <c r="J44" s="20">
        <f t="shared" si="14"/>
        <v>-65143.4</v>
      </c>
      <c r="K44" s="20">
        <f t="shared" si="14"/>
        <v>-55632</v>
      </c>
      <c r="L44" s="20">
        <f t="shared" si="14"/>
        <v>-30183.4</v>
      </c>
      <c r="M44" s="20">
        <f t="shared" si="14"/>
        <v>-17673.8</v>
      </c>
      <c r="N44" s="47">
        <f t="shared" si="13"/>
        <v>-675347.4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63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5" ref="F45:M45">ROUND(F11*$D$3,2)</f>
        <v>0</v>
      </c>
      <c r="G45" s="20">
        <f t="shared" si="15"/>
        <v>0</v>
      </c>
      <c r="H45" s="20">
        <f t="shared" si="15"/>
        <v>0</v>
      </c>
      <c r="I45" s="20">
        <f t="shared" si="15"/>
        <v>0</v>
      </c>
      <c r="J45" s="20">
        <f t="shared" si="15"/>
        <v>0</v>
      </c>
      <c r="K45" s="20">
        <f t="shared" si="15"/>
        <v>0</v>
      </c>
      <c r="L45" s="20">
        <f t="shared" si="15"/>
        <v>0</v>
      </c>
      <c r="M45" s="20">
        <f t="shared" si="15"/>
        <v>0</v>
      </c>
      <c r="N45" s="47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64</v>
      </c>
      <c r="B46" s="26">
        <f>SUM(B47:B53)</f>
        <v>-209.72</v>
      </c>
      <c r="C46" s="26">
        <f aca="true" t="shared" si="16" ref="C46:M46">SUM(C47:C53)</f>
        <v>-119.84</v>
      </c>
      <c r="D46" s="26">
        <f t="shared" si="16"/>
        <v>-98.44</v>
      </c>
      <c r="E46" s="26">
        <f t="shared" si="16"/>
        <v>-42.8</v>
      </c>
      <c r="F46" s="26">
        <f t="shared" si="16"/>
        <v>-21.4</v>
      </c>
      <c r="G46" s="26">
        <f t="shared" si="16"/>
        <v>-55.64</v>
      </c>
      <c r="H46" s="26">
        <f t="shared" si="16"/>
        <v>0</v>
      </c>
      <c r="I46" s="26">
        <f t="shared" si="16"/>
        <v>-102.72</v>
      </c>
      <c r="J46" s="26">
        <f t="shared" si="16"/>
        <v>-205.44</v>
      </c>
      <c r="K46" s="26">
        <f t="shared" si="16"/>
        <v>-98.44</v>
      </c>
      <c r="L46" s="26">
        <f t="shared" si="16"/>
        <v>-85.6</v>
      </c>
      <c r="M46" s="26">
        <f t="shared" si="16"/>
        <v>-42.8</v>
      </c>
      <c r="N46" s="26">
        <f>SUM(N47:N53)</f>
        <v>-1082.84</v>
      </c>
    </row>
    <row r="47" spans="1:25" ht="18.75" customHeight="1">
      <c r="A47" s="13" t="s">
        <v>65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3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66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3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67</v>
      </c>
      <c r="B49" s="24">
        <v>0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3"/>
        <v>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68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3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69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3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70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3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71</v>
      </c>
      <c r="B53" s="24">
        <v>-209.72</v>
      </c>
      <c r="C53" s="24">
        <v>-119.84</v>
      </c>
      <c r="D53" s="24">
        <v>-98.44</v>
      </c>
      <c r="E53" s="24">
        <v>-42.8</v>
      </c>
      <c r="F53" s="24">
        <v>-21.4</v>
      </c>
      <c r="G53" s="24">
        <v>-55.64</v>
      </c>
      <c r="H53" s="24">
        <v>0</v>
      </c>
      <c r="I53" s="24">
        <v>-102.72</v>
      </c>
      <c r="J53" s="24">
        <v>-205.44</v>
      </c>
      <c r="K53" s="24">
        <v>-98.44</v>
      </c>
      <c r="L53" s="24">
        <v>-85.6</v>
      </c>
      <c r="M53" s="24">
        <v>-42.8</v>
      </c>
      <c r="N53" s="24">
        <f t="shared" si="13"/>
        <v>-1082.84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72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4">
        <f t="shared" si="13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73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3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20"/>
    </row>
    <row r="57" spans="1:25" ht="15.75">
      <c r="A57" s="2" t="s">
        <v>74</v>
      </c>
      <c r="B57" s="29">
        <f aca="true" t="shared" si="17" ref="B57:M57">+B36+B42</f>
        <v>625718.2100243</v>
      </c>
      <c r="C57" s="29">
        <f t="shared" si="17"/>
        <v>384970.72420000006</v>
      </c>
      <c r="D57" s="29">
        <f t="shared" si="17"/>
        <v>441353.270544</v>
      </c>
      <c r="E57" s="29">
        <f t="shared" si="17"/>
        <v>111717.9950928</v>
      </c>
      <c r="F57" s="29">
        <f t="shared" si="17"/>
        <v>405959.0142385</v>
      </c>
      <c r="G57" s="29">
        <f t="shared" si="17"/>
        <v>482545.8692</v>
      </c>
      <c r="H57" s="29">
        <f t="shared" si="17"/>
        <v>516589.3108000001</v>
      </c>
      <c r="I57" s="29">
        <f t="shared" si="17"/>
        <v>518978.1713547999</v>
      </c>
      <c r="J57" s="29">
        <f t="shared" si="17"/>
        <v>401995.17607399996</v>
      </c>
      <c r="K57" s="29">
        <f t="shared" si="17"/>
        <v>504409.8275991999</v>
      </c>
      <c r="L57" s="29">
        <f t="shared" si="17"/>
        <v>204449.31514149</v>
      </c>
      <c r="M57" s="29">
        <f t="shared" si="17"/>
        <v>103275.28524463999</v>
      </c>
      <c r="N57" s="29">
        <f>SUM(B57:M57)</f>
        <v>4701962.169513729</v>
      </c>
      <c r="O57"/>
      <c r="P57"/>
      <c r="Q57"/>
      <c r="R57"/>
      <c r="S57"/>
      <c r="T57"/>
      <c r="U57"/>
      <c r="V57"/>
      <c r="W57"/>
      <c r="X57"/>
      <c r="Y57"/>
    </row>
    <row r="58" spans="1:16" ht="15" customHeight="1">
      <c r="A58" s="34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9"/>
      <c r="P58" s="73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75</v>
      </c>
      <c r="B60" s="36">
        <f>SUM(B61:B74)</f>
        <v>625718.2</v>
      </c>
      <c r="C60" s="36">
        <f aca="true" t="shared" si="18" ref="C60:M60">SUM(C61:C74)</f>
        <v>384970.72000000003</v>
      </c>
      <c r="D60" s="36">
        <f t="shared" si="18"/>
        <v>441353.27</v>
      </c>
      <c r="E60" s="36">
        <f t="shared" si="18"/>
        <v>111717.99</v>
      </c>
      <c r="F60" s="36">
        <f t="shared" si="18"/>
        <v>405959.01</v>
      </c>
      <c r="G60" s="36">
        <f t="shared" si="18"/>
        <v>482545.86</v>
      </c>
      <c r="H60" s="36">
        <f t="shared" si="18"/>
        <v>516589.31</v>
      </c>
      <c r="I60" s="36">
        <f t="shared" si="18"/>
        <v>518978.17</v>
      </c>
      <c r="J60" s="36">
        <f t="shared" si="18"/>
        <v>401995.18</v>
      </c>
      <c r="K60" s="36">
        <f t="shared" si="18"/>
        <v>504409.83</v>
      </c>
      <c r="L60" s="36">
        <f t="shared" si="18"/>
        <v>204449.31</v>
      </c>
      <c r="M60" s="36">
        <f t="shared" si="18"/>
        <v>103275.29</v>
      </c>
      <c r="N60" s="29">
        <f>SUM(N61:N74)</f>
        <v>4701962.14</v>
      </c>
    </row>
    <row r="61" spans="1:15" ht="18.75" customHeight="1">
      <c r="A61" s="17" t="s">
        <v>76</v>
      </c>
      <c r="B61" s="36">
        <v>118495.39</v>
      </c>
      <c r="C61" s="36">
        <v>108500.07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226995.46000000002</v>
      </c>
      <c r="O61"/>
    </row>
    <row r="62" spans="1:15" ht="18.75" customHeight="1">
      <c r="A62" s="17" t="s">
        <v>77</v>
      </c>
      <c r="B62" s="36">
        <v>507222.81</v>
      </c>
      <c r="C62" s="36">
        <v>276470.65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19" ref="N62:N73">SUM(B62:M62)</f>
        <v>783693.46</v>
      </c>
      <c r="O62"/>
    </row>
    <row r="63" spans="1:16" ht="18.75" customHeight="1">
      <c r="A63" s="17" t="s">
        <v>78</v>
      </c>
      <c r="B63" s="35">
        <v>0</v>
      </c>
      <c r="C63" s="35">
        <v>0</v>
      </c>
      <c r="D63" s="26">
        <v>441353.27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19"/>
        <v>441353.27</v>
      </c>
      <c r="P63"/>
    </row>
    <row r="64" spans="1:17" ht="18.75" customHeight="1">
      <c r="A64" s="17" t="s">
        <v>79</v>
      </c>
      <c r="B64" s="35">
        <v>0</v>
      </c>
      <c r="C64" s="35">
        <v>0</v>
      </c>
      <c r="D64" s="35">
        <v>0</v>
      </c>
      <c r="E64" s="26">
        <v>111717.99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19"/>
        <v>111717.99</v>
      </c>
      <c r="Q64"/>
    </row>
    <row r="65" spans="1:18" ht="18.75" customHeight="1">
      <c r="A65" s="17" t="s">
        <v>80</v>
      </c>
      <c r="B65" s="35">
        <v>0</v>
      </c>
      <c r="C65" s="35">
        <v>0</v>
      </c>
      <c r="D65" s="35">
        <v>0</v>
      </c>
      <c r="E65" s="35">
        <v>0</v>
      </c>
      <c r="F65" s="26">
        <v>405959.01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19"/>
        <v>405959.01</v>
      </c>
      <c r="R65"/>
    </row>
    <row r="66" spans="1:19" ht="18.75" customHeight="1">
      <c r="A66" s="17" t="s">
        <v>81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482545.86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19"/>
        <v>482545.86</v>
      </c>
      <c r="S66"/>
    </row>
    <row r="67" spans="1:20" ht="18.75" customHeight="1">
      <c r="A67" s="17" t="s">
        <v>82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396589.27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19"/>
        <v>396589.27</v>
      </c>
      <c r="T67"/>
    </row>
    <row r="68" spans="1:20" ht="18.75" customHeight="1">
      <c r="A68" s="17" t="s">
        <v>83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120000.04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19"/>
        <v>120000.04</v>
      </c>
      <c r="T68"/>
    </row>
    <row r="69" spans="1:21" ht="18.75" customHeight="1">
      <c r="A69" s="17" t="s">
        <v>84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518978.17</v>
      </c>
      <c r="J69" s="35">
        <v>0</v>
      </c>
      <c r="K69" s="35">
        <v>0</v>
      </c>
      <c r="L69" s="35">
        <v>0</v>
      </c>
      <c r="M69" s="35">
        <v>0</v>
      </c>
      <c r="N69" s="26">
        <f t="shared" si="19"/>
        <v>518978.17</v>
      </c>
      <c r="U69"/>
    </row>
    <row r="70" spans="1:22" ht="18.75" customHeight="1">
      <c r="A70" s="17" t="s">
        <v>85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401995.18</v>
      </c>
      <c r="K70" s="35">
        <v>0</v>
      </c>
      <c r="L70" s="35">
        <v>0</v>
      </c>
      <c r="M70" s="35">
        <v>0</v>
      </c>
      <c r="N70" s="29">
        <f t="shared" si="19"/>
        <v>401995.18</v>
      </c>
      <c r="V70"/>
    </row>
    <row r="71" spans="1:23" ht="18.75" customHeight="1">
      <c r="A71" s="17" t="s">
        <v>86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504409.83</v>
      </c>
      <c r="L71" s="35">
        <v>0</v>
      </c>
      <c r="M71" s="62"/>
      <c r="N71" s="26">
        <f t="shared" si="19"/>
        <v>504409.83</v>
      </c>
      <c r="W71"/>
    </row>
    <row r="72" spans="1:24" ht="18.75" customHeight="1">
      <c r="A72" s="17" t="s">
        <v>87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204449.31</v>
      </c>
      <c r="M72" s="35">
        <v>0</v>
      </c>
      <c r="N72" s="29">
        <f t="shared" si="19"/>
        <v>204449.31</v>
      </c>
      <c r="X72"/>
    </row>
    <row r="73" spans="1:25" ht="18.75" customHeight="1">
      <c r="A73" s="17" t="s">
        <v>88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103275.29</v>
      </c>
      <c r="N73" s="26">
        <f t="shared" si="19"/>
        <v>103275.29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7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4" ht="15" customHeight="1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9"/>
    </row>
    <row r="77" spans="1:14" ht="18.75" customHeight="1">
      <c r="A77" s="2" t="s">
        <v>89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90</v>
      </c>
      <c r="B78" s="45">
        <v>2.115653031081428</v>
      </c>
      <c r="C78" s="45">
        <v>2.091032664914501</v>
      </c>
      <c r="D78" s="45">
        <v>0</v>
      </c>
      <c r="E78" s="45">
        <v>0</v>
      </c>
      <c r="F78" s="35">
        <v>0</v>
      </c>
      <c r="G78" s="35">
        <v>0</v>
      </c>
      <c r="H78" s="45">
        <v>0</v>
      </c>
      <c r="I78" s="45">
        <v>0</v>
      </c>
      <c r="J78" s="45">
        <v>0</v>
      </c>
      <c r="K78" s="35">
        <v>0</v>
      </c>
      <c r="L78" s="45">
        <v>0</v>
      </c>
      <c r="M78" s="45">
        <v>0</v>
      </c>
      <c r="N78" s="29"/>
      <c r="O78"/>
    </row>
    <row r="79" spans="1:15" ht="18.75" customHeight="1">
      <c r="A79" s="17" t="s">
        <v>91</v>
      </c>
      <c r="B79" s="45">
        <v>1.8339431474178889</v>
      </c>
      <c r="C79" s="45">
        <v>1.7303517905339898</v>
      </c>
      <c r="D79" s="45">
        <v>0</v>
      </c>
      <c r="E79" s="45">
        <v>0</v>
      </c>
      <c r="F79" s="35">
        <v>0</v>
      </c>
      <c r="G79" s="35">
        <v>0</v>
      </c>
      <c r="H79" s="45">
        <v>0</v>
      </c>
      <c r="I79" s="45">
        <v>0</v>
      </c>
      <c r="J79" s="45">
        <v>0</v>
      </c>
      <c r="K79" s="35">
        <v>0</v>
      </c>
      <c r="L79" s="45">
        <v>0</v>
      </c>
      <c r="M79" s="45">
        <v>0</v>
      </c>
      <c r="N79" s="29"/>
      <c r="O79"/>
    </row>
    <row r="80" spans="1:16" ht="18.75" customHeight="1">
      <c r="A80" s="17" t="s">
        <v>92</v>
      </c>
      <c r="B80" s="45">
        <v>0</v>
      </c>
      <c r="C80" s="45">
        <v>0</v>
      </c>
      <c r="D80" s="22">
        <f>(D$37+D$38+D$39)/D$7</f>
        <v>1.6828806055555559</v>
      </c>
      <c r="E80" s="45">
        <v>0</v>
      </c>
      <c r="F80" s="35">
        <v>0</v>
      </c>
      <c r="G80" s="35">
        <v>0</v>
      </c>
      <c r="H80" s="45">
        <v>0</v>
      </c>
      <c r="I80" s="45">
        <v>0</v>
      </c>
      <c r="J80" s="45">
        <v>0</v>
      </c>
      <c r="K80" s="35">
        <v>0</v>
      </c>
      <c r="L80" s="45">
        <v>0</v>
      </c>
      <c r="M80" s="45">
        <v>0</v>
      </c>
      <c r="N80" s="26"/>
      <c r="P80"/>
    </row>
    <row r="81" spans="1:17" ht="18.75" customHeight="1">
      <c r="A81" s="17" t="s">
        <v>93</v>
      </c>
      <c r="B81" s="45">
        <v>0</v>
      </c>
      <c r="C81" s="45">
        <v>0</v>
      </c>
      <c r="D81" s="45">
        <v>0</v>
      </c>
      <c r="E81" s="22">
        <f>(E$37+E$38+E$39)/E$7</f>
        <v>2.3402952121493</v>
      </c>
      <c r="F81" s="35">
        <v>0</v>
      </c>
      <c r="G81" s="35">
        <v>0</v>
      </c>
      <c r="H81" s="45">
        <v>0</v>
      </c>
      <c r="I81" s="45">
        <v>0</v>
      </c>
      <c r="J81" s="45">
        <v>0</v>
      </c>
      <c r="K81" s="35">
        <v>0</v>
      </c>
      <c r="L81" s="45">
        <v>0</v>
      </c>
      <c r="M81" s="45">
        <v>0</v>
      </c>
      <c r="N81" s="29"/>
      <c r="Q81"/>
    </row>
    <row r="82" spans="1:18" ht="18.75" customHeight="1">
      <c r="A82" s="17" t="s">
        <v>94</v>
      </c>
      <c r="B82" s="45">
        <v>0</v>
      </c>
      <c r="C82" s="45">
        <v>0</v>
      </c>
      <c r="D82" s="45">
        <v>0</v>
      </c>
      <c r="E82" s="45">
        <v>0</v>
      </c>
      <c r="F82" s="45">
        <f>(F$37+F$38+F$39)/F$7</f>
        <v>1.9646406672109407</v>
      </c>
      <c r="G82" s="35">
        <v>0</v>
      </c>
      <c r="H82" s="45">
        <v>0</v>
      </c>
      <c r="I82" s="45">
        <v>0</v>
      </c>
      <c r="J82" s="45">
        <v>0</v>
      </c>
      <c r="K82" s="35">
        <v>0</v>
      </c>
      <c r="L82" s="45">
        <v>0</v>
      </c>
      <c r="M82" s="45">
        <v>0</v>
      </c>
      <c r="N82" s="26"/>
      <c r="R82"/>
    </row>
    <row r="83" spans="1:19" ht="18.75" customHeight="1">
      <c r="A83" s="17" t="s">
        <v>95</v>
      </c>
      <c r="B83" s="45">
        <v>0</v>
      </c>
      <c r="C83" s="45">
        <v>0</v>
      </c>
      <c r="D83" s="45">
        <v>0</v>
      </c>
      <c r="E83" s="45">
        <v>0</v>
      </c>
      <c r="F83" s="35">
        <v>0</v>
      </c>
      <c r="G83" s="45">
        <f>(G$37+G$38+G$39)/G$7</f>
        <v>1.556473641328849</v>
      </c>
      <c r="H83" s="45">
        <v>0</v>
      </c>
      <c r="I83" s="45">
        <v>0</v>
      </c>
      <c r="J83" s="45">
        <v>0</v>
      </c>
      <c r="K83" s="35">
        <v>0</v>
      </c>
      <c r="L83" s="45">
        <v>0</v>
      </c>
      <c r="M83" s="45">
        <v>0</v>
      </c>
      <c r="N83" s="29"/>
      <c r="S83"/>
    </row>
    <row r="84" spans="1:20" ht="18.75" customHeight="1">
      <c r="A84" s="17" t="s">
        <v>96</v>
      </c>
      <c r="B84" s="45">
        <v>0</v>
      </c>
      <c r="C84" s="45">
        <v>0</v>
      </c>
      <c r="D84" s="45">
        <v>0</v>
      </c>
      <c r="E84" s="45">
        <v>0</v>
      </c>
      <c r="F84" s="35">
        <v>0</v>
      </c>
      <c r="G84" s="35">
        <v>0</v>
      </c>
      <c r="H84" s="45">
        <v>1.8336090318429108</v>
      </c>
      <c r="I84" s="45">
        <v>0</v>
      </c>
      <c r="J84" s="45">
        <v>0</v>
      </c>
      <c r="K84" s="35">
        <v>0</v>
      </c>
      <c r="L84" s="45">
        <v>0</v>
      </c>
      <c r="M84" s="45">
        <v>0</v>
      </c>
      <c r="N84" s="29"/>
      <c r="T84"/>
    </row>
    <row r="85" spans="1:20" ht="18.75" customHeight="1">
      <c r="A85" s="17" t="s">
        <v>97</v>
      </c>
      <c r="B85" s="45">
        <v>0</v>
      </c>
      <c r="C85" s="45">
        <v>0</v>
      </c>
      <c r="D85" s="45">
        <v>0</v>
      </c>
      <c r="E85" s="45">
        <v>0</v>
      </c>
      <c r="F85" s="35">
        <v>0</v>
      </c>
      <c r="G85" s="35">
        <v>0</v>
      </c>
      <c r="H85" s="45">
        <v>1.7916978650903184</v>
      </c>
      <c r="I85" s="45">
        <v>0</v>
      </c>
      <c r="J85" s="45">
        <v>0</v>
      </c>
      <c r="K85" s="35">
        <v>0</v>
      </c>
      <c r="L85" s="45">
        <v>0</v>
      </c>
      <c r="M85" s="45">
        <v>0</v>
      </c>
      <c r="N85" s="29"/>
      <c r="T85"/>
    </row>
    <row r="86" spans="1:21" ht="18.75" customHeight="1">
      <c r="A86" s="17" t="s">
        <v>98</v>
      </c>
      <c r="B86" s="45">
        <v>0</v>
      </c>
      <c r="C86" s="45">
        <v>0</v>
      </c>
      <c r="D86" s="45">
        <v>0</v>
      </c>
      <c r="E86" s="45">
        <v>0</v>
      </c>
      <c r="F86" s="35">
        <v>0</v>
      </c>
      <c r="G86" s="35">
        <v>0</v>
      </c>
      <c r="H86" s="45">
        <v>0</v>
      </c>
      <c r="I86" s="45">
        <f>(I$37+I$38+I$39)/I$7</f>
        <v>1.779435605019509</v>
      </c>
      <c r="J86" s="45">
        <v>0</v>
      </c>
      <c r="K86" s="35">
        <v>0</v>
      </c>
      <c r="L86" s="45">
        <v>0</v>
      </c>
      <c r="M86" s="45">
        <v>0</v>
      </c>
      <c r="N86" s="26"/>
      <c r="U86"/>
    </row>
    <row r="87" spans="1:22" ht="18.75" customHeight="1">
      <c r="A87" s="17" t="s">
        <v>99</v>
      </c>
      <c r="B87" s="45">
        <v>0</v>
      </c>
      <c r="C87" s="45">
        <v>0</v>
      </c>
      <c r="D87" s="45">
        <v>0</v>
      </c>
      <c r="E87" s="45">
        <v>0</v>
      </c>
      <c r="F87" s="35">
        <v>0</v>
      </c>
      <c r="G87" s="35">
        <v>0</v>
      </c>
      <c r="H87" s="45">
        <v>0</v>
      </c>
      <c r="I87" s="45">
        <v>0</v>
      </c>
      <c r="J87" s="45">
        <f>(J$37+J$38+J$39)/J$7</f>
        <v>2.0042199848786346</v>
      </c>
      <c r="K87" s="35">
        <v>0</v>
      </c>
      <c r="L87" s="45">
        <v>0</v>
      </c>
      <c r="M87" s="45">
        <v>0</v>
      </c>
      <c r="N87" s="29"/>
      <c r="V87"/>
    </row>
    <row r="88" spans="1:23" ht="18.75" customHeight="1">
      <c r="A88" s="17" t="s">
        <v>100</v>
      </c>
      <c r="B88" s="45">
        <v>0</v>
      </c>
      <c r="C88" s="45">
        <v>0</v>
      </c>
      <c r="D88" s="45">
        <v>0</v>
      </c>
      <c r="E88" s="45">
        <v>0</v>
      </c>
      <c r="F88" s="35">
        <v>0</v>
      </c>
      <c r="G88" s="35">
        <v>0</v>
      </c>
      <c r="H88" s="45">
        <v>0</v>
      </c>
      <c r="I88" s="45">
        <v>0</v>
      </c>
      <c r="J88" s="45">
        <v>0</v>
      </c>
      <c r="K88" s="22">
        <f>(K$37+K$38+K$39)/K$7</f>
        <v>1.9163525465683637</v>
      </c>
      <c r="L88" s="45">
        <v>0</v>
      </c>
      <c r="M88" s="45">
        <v>0</v>
      </c>
      <c r="N88" s="26"/>
      <c r="W88"/>
    </row>
    <row r="89" spans="1:24" ht="18.75" customHeight="1">
      <c r="A89" s="17" t="s">
        <v>101</v>
      </c>
      <c r="B89" s="45">
        <v>0</v>
      </c>
      <c r="C89" s="45">
        <v>0</v>
      </c>
      <c r="D89" s="45">
        <v>0</v>
      </c>
      <c r="E89" s="45">
        <v>0</v>
      </c>
      <c r="F89" s="35">
        <v>0</v>
      </c>
      <c r="G89" s="35">
        <v>0</v>
      </c>
      <c r="H89" s="45">
        <v>0</v>
      </c>
      <c r="I89" s="45">
        <v>0</v>
      </c>
      <c r="J89" s="45">
        <v>0</v>
      </c>
      <c r="K89" s="45">
        <v>0</v>
      </c>
      <c r="L89" s="45">
        <f>(L$37+L$38+L$39)/L$7</f>
        <v>2.277867639155401</v>
      </c>
      <c r="M89" s="45">
        <v>0</v>
      </c>
      <c r="N89" s="63"/>
      <c r="X89"/>
    </row>
    <row r="90" spans="1:25" ht="18.75" customHeight="1">
      <c r="A90" s="34" t="s">
        <v>102</v>
      </c>
      <c r="B90" s="46">
        <v>0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50">
        <f>(M$37+M$38+M$39)/M$7</f>
        <v>2.231540331703646</v>
      </c>
      <c r="N90" s="51"/>
      <c r="Y90"/>
    </row>
    <row r="91" ht="21" customHeight="1">
      <c r="A91" s="40" t="s">
        <v>47</v>
      </c>
    </row>
    <row r="94" ht="14.25">
      <c r="B94" s="41"/>
    </row>
    <row r="95" ht="14.25">
      <c r="H95" s="42"/>
    </row>
    <row r="97" spans="8:11" ht="14.25">
      <c r="H97" s="43"/>
      <c r="I97" s="44"/>
      <c r="J97" s="44"/>
      <c r="K97" s="44"/>
    </row>
  </sheetData>
  <sheetProtection/>
  <mergeCells count="6"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2016-04-20T18:34:39Z</dcterms:modified>
  <cp:category/>
  <cp:version/>
  <cp:contentType/>
  <cp:contentStatus/>
</cp:coreProperties>
</file>