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<sst xmlns="http://schemas.openxmlformats.org/spreadsheetml/2006/main" count="105" uniqueCount="103">
  <si>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</si>
  <si>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</si>
  <si>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</si>
  <si>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</si>
  <si>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</si>
  <si>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</si>
  <si>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</si>
  <si>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</si>
  <si>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</si>
  <si>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</si>
  <si>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</si>
  <si>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</si>
  <si>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</si>
  <si>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</si>
  <si>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</si>
  <si>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</si>
  <si>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</si>
  <si>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4. Tarifa de Remuneração por Passageiro Transportado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</si>
  <si>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</si>
  <si>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</si>
  <si>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</si>
  <si>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</si>
  <si>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</si>
  <si>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</si>
  <si>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</si>
  <si>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</si>
  <si>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</si>
  <si>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</si>
  <si>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</si>
  <si>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</si>
  <si>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</si>
  <si>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</si>
  <si>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</si>
  <si>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</si>
  <si>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</si>
  <si>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</si>
  <si>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</si>
  <si>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</si>
  <si>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</si>
  <si>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</si>
  <si>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</si>
  <si>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</si>
  <si>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</si>
  <si>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</si>
  <si>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</si>
  <si>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</si>
  <si>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</si>
  <si>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</si>
  <si>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</si>
  <si>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</si>
  <si>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</si>
  <si>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</si>
  <si>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</si>
  <si>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</si>
  <si>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</si>
  <si>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</si>
  <si>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</si>
  <si>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</si>
  <si>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</si>
  <si>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</si>
  <si>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</si>
  <si>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</si>
  <si>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</si>
  <si>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</si>
  <si>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</si>
  <si>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</si>
  <si>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</si>
  <si>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</si>
  <si>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</si>
  <si>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</si>
  <si>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</si>
  <si>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</si>
  <si>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</si>
  <si>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</si>
  <si>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</si>
  <si>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</si>
  <si>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</si>
  <si>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</si>
  <si>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</si>
  <si>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</si>
  <si>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</si>
  <si>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</si>
  <si>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</si>
  <si>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</si>
  <si>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</si>
  <si>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</si>
  <si>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</si>
  <si>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</si>
  <si>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</si>
  <si>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</si>
  <si>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</si>
  <si>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</si>
  <si>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</si>
  <si>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</si>
  <si>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</si>
  <si>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</si>
  <si>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</si>
  <si>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</si>
  <si>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</si>
  <si>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</si>
  <si>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</si>
  <si>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Nota: (1) Tarifa de remuneração de cada empresa considerando o  reequilibrio interno estabelecido e informado pelo consórcio. Não consideram os acertos financeiros previstos no item 7.</t>
  </si>
  <si>
    <t>OPERAÇÃO 11/04/16 - VENCIMENTO 18/04/16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</si>
</sst>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94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86</v>
      </c>
      <c r="C5" s="4" t="s">
        <v>86</v>
      </c>
      <c r="D5" s="4" t="s">
        <v>37</v>
      </c>
      <c r="E5" s="4" t="s">
        <v>99</v>
      </c>
      <c r="F5" s="4" t="s">
        <v>55</v>
      </c>
      <c r="G5" s="4" t="s">
        <v>98</v>
      </c>
      <c r="H5" s="4" t="s">
        <v>56</v>
      </c>
      <c r="I5" s="4" t="s">
        <v>57</v>
      </c>
      <c r="J5" s="4" t="s">
        <v>58</v>
      </c>
      <c r="K5" s="4" t="s">
        <v>57</v>
      </c>
      <c r="L5" s="4" t="s">
        <v>59</v>
      </c>
      <c r="M5" s="4" t="s">
        <v>60</v>
      </c>
      <c r="N5" s="71"/>
    </row>
    <row r="6" spans="1:14" ht="20.25" customHeight="1">
      <c r="A6" s="71"/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36</v>
      </c>
      <c r="I6" s="3" t="s">
        <v>31</v>
      </c>
      <c r="J6" s="3" t="s">
        <v>33</v>
      </c>
      <c r="K6" s="3" t="s">
        <v>32</v>
      </c>
      <c r="L6" s="3" t="s">
        <v>34</v>
      </c>
      <c r="M6" s="3" t="s">
        <v>35</v>
      </c>
      <c r="N6" s="71"/>
    </row>
    <row r="7" spans="1:25" ht="18.75" customHeight="1">
      <c r="A7" s="9" t="s">
        <v>3</v>
      </c>
      <c r="B7" s="10">
        <f>B8+B20+B24</f>
        <v>529990</v>
      </c>
      <c r="C7" s="10">
        <f>C8+C20+C24</f>
        <v>386671</v>
      </c>
      <c r="D7" s="10">
        <f>D8+D20+D24</f>
        <v>386034</v>
      </c>
      <c r="E7" s="10">
        <f>E8+E20+E24</f>
        <v>67162</v>
      </c>
      <c r="F7" s="10">
        <f aca="true" t="shared" si="0" ref="F7:M7">F8+F20+F24</f>
        <v>325576</v>
      </c>
      <c r="G7" s="10">
        <f t="shared" si="0"/>
        <v>529959</v>
      </c>
      <c r="H7" s="10">
        <f t="shared" si="0"/>
        <v>482526</v>
      </c>
      <c r="I7" s="10">
        <f t="shared" si="0"/>
        <v>429748</v>
      </c>
      <c r="J7" s="10">
        <f t="shared" si="0"/>
        <v>317730</v>
      </c>
      <c r="K7" s="10">
        <f t="shared" si="0"/>
        <v>378105</v>
      </c>
      <c r="L7" s="10">
        <f t="shared" si="0"/>
        <v>156026</v>
      </c>
      <c r="M7" s="10">
        <f t="shared" si="0"/>
        <v>90591</v>
      </c>
      <c r="N7" s="10">
        <f>+N8+N20+N24</f>
        <v>4080118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24</v>
      </c>
      <c r="B8" s="12">
        <f>+B9+B12+B16</f>
        <v>312801</v>
      </c>
      <c r="C8" s="12">
        <f>+C9+C12+C16</f>
        <v>238145</v>
      </c>
      <c r="D8" s="12">
        <f>+D9+D12+D16</f>
        <v>248977</v>
      </c>
      <c r="E8" s="12">
        <f>+E9+E12+E16</f>
        <v>40942</v>
      </c>
      <c r="F8" s="12">
        <f aca="true" t="shared" si="1" ref="F8:M8">+F9+F12+F16</f>
        <v>202239</v>
      </c>
      <c r="G8" s="12">
        <f t="shared" si="1"/>
        <v>330146</v>
      </c>
      <c r="H8" s="12">
        <f t="shared" si="1"/>
        <v>288122</v>
      </c>
      <c r="I8" s="12">
        <f t="shared" si="1"/>
        <v>264092</v>
      </c>
      <c r="J8" s="12">
        <f t="shared" si="1"/>
        <v>194365</v>
      </c>
      <c r="K8" s="12">
        <f t="shared" si="1"/>
        <v>222354</v>
      </c>
      <c r="L8" s="12">
        <f t="shared" si="1"/>
        <v>97160</v>
      </c>
      <c r="M8" s="12">
        <f t="shared" si="1"/>
        <v>58986</v>
      </c>
      <c r="N8" s="12">
        <f>SUM(B8:M8)</f>
        <v>2498329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24540</v>
      </c>
      <c r="C9" s="14">
        <v>23829</v>
      </c>
      <c r="D9" s="14">
        <v>16925</v>
      </c>
      <c r="E9" s="14">
        <v>2917</v>
      </c>
      <c r="F9" s="14">
        <v>13827</v>
      </c>
      <c r="G9" s="14">
        <v>26017</v>
      </c>
      <c r="H9" s="14">
        <v>30594</v>
      </c>
      <c r="I9" s="14">
        <v>15398</v>
      </c>
      <c r="J9" s="14">
        <v>19655</v>
      </c>
      <c r="K9" s="14">
        <v>16852</v>
      </c>
      <c r="L9" s="14">
        <v>10912</v>
      </c>
      <c r="M9" s="14">
        <v>7007</v>
      </c>
      <c r="N9" s="12">
        <f aca="true" t="shared" si="2" ref="N9:N19">SUM(B9:M9)</f>
        <v>208473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24540</v>
      </c>
      <c r="C10" s="14">
        <f>+C9-C11</f>
        <v>23829</v>
      </c>
      <c r="D10" s="14">
        <f>+D9-D11</f>
        <v>16925</v>
      </c>
      <c r="E10" s="14">
        <f>+E9-E11</f>
        <v>2917</v>
      </c>
      <c r="F10" s="14">
        <f aca="true" t="shared" si="3" ref="F10:M10">+F9-F11</f>
        <v>13827</v>
      </c>
      <c r="G10" s="14">
        <f t="shared" si="3"/>
        <v>26017</v>
      </c>
      <c r="H10" s="14">
        <f t="shared" si="3"/>
        <v>30594</v>
      </c>
      <c r="I10" s="14">
        <f t="shared" si="3"/>
        <v>15398</v>
      </c>
      <c r="J10" s="14">
        <f t="shared" si="3"/>
        <v>19655</v>
      </c>
      <c r="K10" s="14">
        <f t="shared" si="3"/>
        <v>16852</v>
      </c>
      <c r="L10" s="14">
        <f t="shared" si="3"/>
        <v>10912</v>
      </c>
      <c r="M10" s="14">
        <f t="shared" si="3"/>
        <v>7007</v>
      </c>
      <c r="N10" s="12">
        <f t="shared" si="2"/>
        <v>208473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19</v>
      </c>
      <c r="B12" s="14">
        <f>B13+B14+B15</f>
        <v>189676</v>
      </c>
      <c r="C12" s="14">
        <f>C13+C14+C15</f>
        <v>145114</v>
      </c>
      <c r="D12" s="14">
        <f>D13+D14+D15</f>
        <v>168053</v>
      </c>
      <c r="E12" s="14">
        <f>E13+E14+E15</f>
        <v>26424</v>
      </c>
      <c r="F12" s="14">
        <f aca="true" t="shared" si="4" ref="F12:M12">F13+F14+F15</f>
        <v>125388</v>
      </c>
      <c r="G12" s="14">
        <f t="shared" si="4"/>
        <v>210773</v>
      </c>
      <c r="H12" s="14">
        <f t="shared" si="4"/>
        <v>181424</v>
      </c>
      <c r="I12" s="14">
        <f t="shared" si="4"/>
        <v>176182</v>
      </c>
      <c r="J12" s="14">
        <f t="shared" si="4"/>
        <v>123584</v>
      </c>
      <c r="K12" s="14">
        <f t="shared" si="4"/>
        <v>142107</v>
      </c>
      <c r="L12" s="14">
        <f t="shared" si="4"/>
        <v>65068</v>
      </c>
      <c r="M12" s="14">
        <f t="shared" si="4"/>
        <v>39648</v>
      </c>
      <c r="N12" s="12">
        <f t="shared" si="2"/>
        <v>1593441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91421</v>
      </c>
      <c r="C13" s="14">
        <v>71029</v>
      </c>
      <c r="D13" s="14">
        <v>80009</v>
      </c>
      <c r="E13" s="14">
        <v>12850</v>
      </c>
      <c r="F13" s="14">
        <v>59339</v>
      </c>
      <c r="G13" s="14">
        <v>101935</v>
      </c>
      <c r="H13" s="14">
        <v>92024</v>
      </c>
      <c r="I13" s="14">
        <v>88851</v>
      </c>
      <c r="J13" s="14">
        <v>59647</v>
      </c>
      <c r="K13" s="14">
        <v>68690</v>
      </c>
      <c r="L13" s="14">
        <v>31433</v>
      </c>
      <c r="M13" s="14">
        <v>18339</v>
      </c>
      <c r="N13" s="12">
        <f t="shared" si="2"/>
        <v>775567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93022</v>
      </c>
      <c r="C14" s="14">
        <v>67617</v>
      </c>
      <c r="D14" s="14">
        <v>84442</v>
      </c>
      <c r="E14" s="14">
        <v>12605</v>
      </c>
      <c r="F14" s="14">
        <v>61529</v>
      </c>
      <c r="G14" s="14">
        <v>99427</v>
      </c>
      <c r="H14" s="14">
        <v>82763</v>
      </c>
      <c r="I14" s="14">
        <v>83890</v>
      </c>
      <c r="J14" s="14">
        <v>60113</v>
      </c>
      <c r="K14" s="14">
        <v>69994</v>
      </c>
      <c r="L14" s="14">
        <v>31609</v>
      </c>
      <c r="M14" s="14">
        <v>20354</v>
      </c>
      <c r="N14" s="12">
        <f t="shared" si="2"/>
        <v>767365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5233</v>
      </c>
      <c r="C15" s="14">
        <v>6468</v>
      </c>
      <c r="D15" s="14">
        <v>3602</v>
      </c>
      <c r="E15" s="14">
        <v>969</v>
      </c>
      <c r="F15" s="14">
        <v>4520</v>
      </c>
      <c r="G15" s="14">
        <v>9411</v>
      </c>
      <c r="H15" s="14">
        <v>6637</v>
      </c>
      <c r="I15" s="14">
        <v>3441</v>
      </c>
      <c r="J15" s="14">
        <v>3824</v>
      </c>
      <c r="K15" s="14">
        <v>3423</v>
      </c>
      <c r="L15" s="14">
        <v>2026</v>
      </c>
      <c r="M15" s="14">
        <v>955</v>
      </c>
      <c r="N15" s="12">
        <f t="shared" si="2"/>
        <v>50509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23</v>
      </c>
      <c r="B16" s="14">
        <f>B17+B18+B19</f>
        <v>98585</v>
      </c>
      <c r="C16" s="14">
        <f>C17+C18+C19</f>
        <v>69202</v>
      </c>
      <c r="D16" s="14">
        <f>D17+D18+D19</f>
        <v>63999</v>
      </c>
      <c r="E16" s="14">
        <f>E17+E18+E19</f>
        <v>11601</v>
      </c>
      <c r="F16" s="14">
        <f aca="true" t="shared" si="5" ref="F16:M16">F17+F18+F19</f>
        <v>63024</v>
      </c>
      <c r="G16" s="14">
        <f t="shared" si="5"/>
        <v>93356</v>
      </c>
      <c r="H16" s="14">
        <f t="shared" si="5"/>
        <v>76104</v>
      </c>
      <c r="I16" s="14">
        <f t="shared" si="5"/>
        <v>72512</v>
      </c>
      <c r="J16" s="14">
        <f t="shared" si="5"/>
        <v>51126</v>
      </c>
      <c r="K16" s="14">
        <f t="shared" si="5"/>
        <v>63395</v>
      </c>
      <c r="L16" s="14">
        <f t="shared" si="5"/>
        <v>21180</v>
      </c>
      <c r="M16" s="14">
        <f t="shared" si="5"/>
        <v>12331</v>
      </c>
      <c r="N16" s="12">
        <f t="shared" si="2"/>
        <v>696415</v>
      </c>
    </row>
    <row r="17" spans="1:25" ht="18.75" customHeight="1">
      <c r="A17" s="15" t="s">
        <v>20</v>
      </c>
      <c r="B17" s="14">
        <v>14175</v>
      </c>
      <c r="C17" s="14">
        <v>10301</v>
      </c>
      <c r="D17" s="14">
        <v>9761</v>
      </c>
      <c r="E17" s="14">
        <v>1734</v>
      </c>
      <c r="F17" s="14">
        <v>9004</v>
      </c>
      <c r="G17" s="14">
        <v>15355</v>
      </c>
      <c r="H17" s="14">
        <v>12957</v>
      </c>
      <c r="I17" s="14">
        <v>12975</v>
      </c>
      <c r="J17" s="14">
        <v>8933</v>
      </c>
      <c r="K17" s="14">
        <v>11296</v>
      </c>
      <c r="L17" s="14">
        <v>4193</v>
      </c>
      <c r="M17" s="14">
        <v>2011</v>
      </c>
      <c r="N17" s="12">
        <f t="shared" si="2"/>
        <v>112695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21</v>
      </c>
      <c r="B18" s="14">
        <v>6228</v>
      </c>
      <c r="C18" s="14">
        <v>2871</v>
      </c>
      <c r="D18" s="14">
        <v>5298</v>
      </c>
      <c r="E18" s="14">
        <v>709</v>
      </c>
      <c r="F18" s="14">
        <v>3445</v>
      </c>
      <c r="G18" s="14">
        <v>5568</v>
      </c>
      <c r="H18" s="14">
        <v>5103</v>
      </c>
      <c r="I18" s="14">
        <v>5861</v>
      </c>
      <c r="J18" s="14">
        <v>3828</v>
      </c>
      <c r="K18" s="14">
        <v>5465</v>
      </c>
      <c r="L18" s="14">
        <v>1804</v>
      </c>
      <c r="M18" s="14">
        <v>936</v>
      </c>
      <c r="N18" s="12">
        <f t="shared" si="2"/>
        <v>47116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22</v>
      </c>
      <c r="B19" s="14">
        <v>78182</v>
      </c>
      <c r="C19" s="14">
        <v>56030</v>
      </c>
      <c r="D19" s="14">
        <v>48940</v>
      </c>
      <c r="E19" s="14">
        <v>9158</v>
      </c>
      <c r="F19" s="14">
        <v>50575</v>
      </c>
      <c r="G19" s="14">
        <v>72433</v>
      </c>
      <c r="H19" s="14">
        <v>58044</v>
      </c>
      <c r="I19" s="14">
        <v>53676</v>
      </c>
      <c r="J19" s="14">
        <v>38365</v>
      </c>
      <c r="K19" s="14">
        <v>46634</v>
      </c>
      <c r="L19" s="14">
        <v>15183</v>
      </c>
      <c r="M19" s="14">
        <v>9384</v>
      </c>
      <c r="N19" s="12">
        <f t="shared" si="2"/>
        <v>536604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141426</v>
      </c>
      <c r="C20" s="18">
        <f>C21+C22+C23</f>
        <v>86828</v>
      </c>
      <c r="D20" s="18">
        <f>D21+D22+D23</f>
        <v>80443</v>
      </c>
      <c r="E20" s="18">
        <f>E21+E22+E23</f>
        <v>13770</v>
      </c>
      <c r="F20" s="18">
        <f aca="true" t="shared" si="6" ref="F20:M20">F21+F22+F23</f>
        <v>67442</v>
      </c>
      <c r="G20" s="18">
        <f t="shared" si="6"/>
        <v>111160</v>
      </c>
      <c r="H20" s="18">
        <f t="shared" si="6"/>
        <v>117522</v>
      </c>
      <c r="I20" s="18">
        <f t="shared" si="6"/>
        <v>110749</v>
      </c>
      <c r="J20" s="18">
        <f t="shared" si="6"/>
        <v>74890</v>
      </c>
      <c r="K20" s="18">
        <f t="shared" si="6"/>
        <v>110886</v>
      </c>
      <c r="L20" s="18">
        <f t="shared" si="6"/>
        <v>43457</v>
      </c>
      <c r="M20" s="18">
        <f t="shared" si="6"/>
        <v>24050</v>
      </c>
      <c r="N20" s="12">
        <f aca="true" t="shared" si="7" ref="N20:N26">SUM(B20:M20)</f>
        <v>982623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74764</v>
      </c>
      <c r="C21" s="14">
        <v>48255</v>
      </c>
      <c r="D21" s="14">
        <v>43886</v>
      </c>
      <c r="E21" s="14">
        <v>7656</v>
      </c>
      <c r="F21" s="14">
        <v>36558</v>
      </c>
      <c r="G21" s="14">
        <v>61450</v>
      </c>
      <c r="H21" s="14">
        <v>67285</v>
      </c>
      <c r="I21" s="14">
        <v>61899</v>
      </c>
      <c r="J21" s="14">
        <v>40650</v>
      </c>
      <c r="K21" s="14">
        <v>58707</v>
      </c>
      <c r="L21" s="14">
        <v>23232</v>
      </c>
      <c r="M21" s="14">
        <v>12615</v>
      </c>
      <c r="N21" s="12">
        <f t="shared" si="7"/>
        <v>536957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63812</v>
      </c>
      <c r="C22" s="14">
        <v>36030</v>
      </c>
      <c r="D22" s="14">
        <v>35164</v>
      </c>
      <c r="E22" s="14">
        <v>5764</v>
      </c>
      <c r="F22" s="14">
        <v>29306</v>
      </c>
      <c r="G22" s="14">
        <v>46431</v>
      </c>
      <c r="H22" s="14">
        <v>47647</v>
      </c>
      <c r="I22" s="14">
        <v>46975</v>
      </c>
      <c r="J22" s="14">
        <v>32719</v>
      </c>
      <c r="K22" s="14">
        <v>50186</v>
      </c>
      <c r="L22" s="14">
        <v>19364</v>
      </c>
      <c r="M22" s="14">
        <v>10970</v>
      </c>
      <c r="N22" s="12">
        <f t="shared" si="7"/>
        <v>424368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2850</v>
      </c>
      <c r="C23" s="14">
        <v>2543</v>
      </c>
      <c r="D23" s="14">
        <v>1393</v>
      </c>
      <c r="E23" s="14">
        <v>350</v>
      </c>
      <c r="F23" s="14">
        <v>1578</v>
      </c>
      <c r="G23" s="14">
        <v>3279</v>
      </c>
      <c r="H23" s="14">
        <v>2590</v>
      </c>
      <c r="I23" s="14">
        <v>1875</v>
      </c>
      <c r="J23" s="14">
        <v>1521</v>
      </c>
      <c r="K23" s="14">
        <v>1993</v>
      </c>
      <c r="L23" s="14">
        <v>861</v>
      </c>
      <c r="M23" s="14">
        <v>465</v>
      </c>
      <c r="N23" s="12">
        <f t="shared" si="7"/>
        <v>21298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75763</v>
      </c>
      <c r="C24" s="14">
        <f>C25+C26</f>
        <v>61698</v>
      </c>
      <c r="D24" s="14">
        <f>D25+D26</f>
        <v>56614</v>
      </c>
      <c r="E24" s="14">
        <f>E25+E26</f>
        <v>12450</v>
      </c>
      <c r="F24" s="14">
        <f aca="true" t="shared" si="8" ref="F24:M24">F25+F26</f>
        <v>55895</v>
      </c>
      <c r="G24" s="14">
        <f t="shared" si="8"/>
        <v>88653</v>
      </c>
      <c r="H24" s="14">
        <f t="shared" si="8"/>
        <v>76882</v>
      </c>
      <c r="I24" s="14">
        <f t="shared" si="8"/>
        <v>54907</v>
      </c>
      <c r="J24" s="14">
        <f t="shared" si="8"/>
        <v>48475</v>
      </c>
      <c r="K24" s="14">
        <f t="shared" si="8"/>
        <v>44865</v>
      </c>
      <c r="L24" s="14">
        <f t="shared" si="8"/>
        <v>15409</v>
      </c>
      <c r="M24" s="14">
        <f t="shared" si="8"/>
        <v>7555</v>
      </c>
      <c r="N24" s="12">
        <f t="shared" si="7"/>
        <v>599166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48488</v>
      </c>
      <c r="C25" s="14">
        <v>39487</v>
      </c>
      <c r="D25" s="14">
        <v>36233</v>
      </c>
      <c r="E25" s="14">
        <v>7968</v>
      </c>
      <c r="F25" s="14">
        <v>35773</v>
      </c>
      <c r="G25" s="14">
        <v>56738</v>
      </c>
      <c r="H25" s="14">
        <v>49204</v>
      </c>
      <c r="I25" s="14">
        <v>35140</v>
      </c>
      <c r="J25" s="14">
        <v>31024</v>
      </c>
      <c r="K25" s="14">
        <v>28714</v>
      </c>
      <c r="L25" s="14">
        <v>9862</v>
      </c>
      <c r="M25" s="14">
        <v>4835</v>
      </c>
      <c r="N25" s="12">
        <f t="shared" si="7"/>
        <v>383466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27275</v>
      </c>
      <c r="C26" s="14">
        <v>22211</v>
      </c>
      <c r="D26" s="14">
        <v>20381</v>
      </c>
      <c r="E26" s="14">
        <v>4482</v>
      </c>
      <c r="F26" s="14">
        <v>20122</v>
      </c>
      <c r="G26" s="14">
        <v>31915</v>
      </c>
      <c r="H26" s="14">
        <v>27678</v>
      </c>
      <c r="I26" s="14">
        <v>19767</v>
      </c>
      <c r="J26" s="14">
        <v>17451</v>
      </c>
      <c r="K26" s="14">
        <v>16151</v>
      </c>
      <c r="L26" s="14">
        <v>5547</v>
      </c>
      <c r="M26" s="14">
        <v>2720</v>
      </c>
      <c r="N26" s="12">
        <f t="shared" si="7"/>
        <v>215700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17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18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39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81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41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42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40</v>
      </c>
      <c r="B36" s="61">
        <f>B37+B38+B39+B40</f>
        <v>995454.2527454001</v>
      </c>
      <c r="C36" s="61">
        <f aca="true" t="shared" si="9" ref="C36:M36">C37+C38+C39+C40</f>
        <v>701811.2906000001</v>
      </c>
      <c r="D36" s="61">
        <f t="shared" si="9"/>
        <v>658861.6846016999</v>
      </c>
      <c r="E36" s="61">
        <f t="shared" si="9"/>
        <v>156993.9355808</v>
      </c>
      <c r="F36" s="61">
        <f t="shared" si="9"/>
        <v>638741.2856708</v>
      </c>
      <c r="G36" s="61">
        <f t="shared" si="9"/>
        <v>823674.6428</v>
      </c>
      <c r="H36" s="61">
        <f t="shared" si="9"/>
        <v>878633.9974</v>
      </c>
      <c r="I36" s="61">
        <f t="shared" si="9"/>
        <v>763850.2530263999</v>
      </c>
      <c r="J36" s="61">
        <f t="shared" si="9"/>
        <v>636032.6211389999</v>
      </c>
      <c r="K36" s="61">
        <f t="shared" si="9"/>
        <v>723818.5315048</v>
      </c>
      <c r="L36" s="61">
        <f t="shared" si="9"/>
        <v>354752.96689718</v>
      </c>
      <c r="M36" s="61">
        <f t="shared" si="9"/>
        <v>201675.11302896</v>
      </c>
      <c r="N36" s="61">
        <f>N37+N38+N39+N40</f>
        <v>7534300.574995038</v>
      </c>
    </row>
    <row r="37" spans="1:14" ht="18.75" customHeight="1">
      <c r="A37" s="58" t="s">
        <v>82</v>
      </c>
      <c r="B37" s="55">
        <f>B29*B7</f>
        <v>995480.2170000001</v>
      </c>
      <c r="C37" s="55">
        <f>C29*C7</f>
        <v>701653.1966</v>
      </c>
      <c r="D37" s="55">
        <f>D29*D7</f>
        <v>648923.154</v>
      </c>
      <c r="E37" s="55">
        <f>E29*E7</f>
        <v>156769.5404</v>
      </c>
      <c r="F37" s="55">
        <f>F29*F7</f>
        <v>638649.8816</v>
      </c>
      <c r="G37" s="55">
        <f>G29*G7</f>
        <v>823715.2737</v>
      </c>
      <c r="H37" s="55">
        <f>H29*H7</f>
        <v>878438.583</v>
      </c>
      <c r="I37" s="55">
        <f>I29*I7</f>
        <v>763748.1455999999</v>
      </c>
      <c r="J37" s="55">
        <f>J29*J7</f>
        <v>635936.595</v>
      </c>
      <c r="K37" s="55">
        <f>K29*K7</f>
        <v>723579.5385</v>
      </c>
      <c r="L37" s="55">
        <f>L29*L7</f>
        <v>354631.4954</v>
      </c>
      <c r="M37" s="55">
        <f>M29*M7</f>
        <v>201619.3296</v>
      </c>
      <c r="N37" s="57">
        <f>SUM(B37:M37)</f>
        <v>7523144.950399999</v>
      </c>
    </row>
    <row r="38" spans="1:14" ht="18.75" customHeight="1">
      <c r="A38" s="58" t="s">
        <v>83</v>
      </c>
      <c r="B38" s="55">
        <f>B30*B7</f>
        <v>-3283.0442546</v>
      </c>
      <c r="C38" s="55">
        <f>C30*C7</f>
        <v>-2320.026</v>
      </c>
      <c r="D38" s="55">
        <f>D30*D7</f>
        <v>-2142.4693982999997</v>
      </c>
      <c r="E38" s="55">
        <f>E30*E7</f>
        <v>-421.8848192</v>
      </c>
      <c r="F38" s="55">
        <f>F30*F7</f>
        <v>-2069.9959292</v>
      </c>
      <c r="G38" s="55">
        <f>G30*G7</f>
        <v>-2702.7909000000004</v>
      </c>
      <c r="H38" s="55">
        <f>H30*H7</f>
        <v>-2702.1456</v>
      </c>
      <c r="I38" s="55">
        <f>I30*I7</f>
        <v>-2444.4925736</v>
      </c>
      <c r="J38" s="55">
        <f>J30*J7</f>
        <v>-2022.573861</v>
      </c>
      <c r="K38" s="55">
        <f>K30*K7</f>
        <v>-2363.2469952</v>
      </c>
      <c r="L38" s="55">
        <f>L30*L7</f>
        <v>-1149.68850282</v>
      </c>
      <c r="M38" s="55">
        <f>M30*M7</f>
        <v>-663.25657104</v>
      </c>
      <c r="N38" s="25">
        <f>SUM(B38:M38)</f>
        <v>-24285.61540496</v>
      </c>
    </row>
    <row r="39" spans="1:14" ht="18.75" customHeight="1">
      <c r="A39" s="58" t="s">
        <v>43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91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92</v>
      </c>
      <c r="B42" s="25">
        <f>+B43+B46+B54+B55</f>
        <v>-93461.72</v>
      </c>
      <c r="C42" s="25">
        <f aca="true" t="shared" si="11" ref="C42:M42">+C43+C46+C54+C55</f>
        <v>-90670.04</v>
      </c>
      <c r="D42" s="25">
        <f t="shared" si="11"/>
        <v>-64413.44</v>
      </c>
      <c r="E42" s="25">
        <f t="shared" si="11"/>
        <v>-11127.4</v>
      </c>
      <c r="F42" s="25">
        <f t="shared" si="11"/>
        <v>-52564</v>
      </c>
      <c r="G42" s="25">
        <f t="shared" si="11"/>
        <v>-98920.24</v>
      </c>
      <c r="H42" s="25">
        <f t="shared" si="11"/>
        <v>-116257.2</v>
      </c>
      <c r="I42" s="25">
        <f t="shared" si="11"/>
        <v>-58615.12</v>
      </c>
      <c r="J42" s="25">
        <f t="shared" si="11"/>
        <v>-74894.44</v>
      </c>
      <c r="K42" s="25">
        <f t="shared" si="11"/>
        <v>-64136.04</v>
      </c>
      <c r="L42" s="25">
        <f t="shared" si="11"/>
        <v>-41551.2</v>
      </c>
      <c r="M42" s="25">
        <f t="shared" si="11"/>
        <v>-26669.399999999998</v>
      </c>
      <c r="N42" s="25">
        <f>+N43+N46+N54+N55</f>
        <v>-793280.2399999999</v>
      </c>
    </row>
    <row r="43" spans="1:14" ht="18.75" customHeight="1">
      <c r="A43" s="17" t="s">
        <v>44</v>
      </c>
      <c r="B43" s="26">
        <f>B44+B45</f>
        <v>-93252</v>
      </c>
      <c r="C43" s="26">
        <f>C44+C45</f>
        <v>-90550.2</v>
      </c>
      <c r="D43" s="26">
        <f>D44+D45</f>
        <v>-64315</v>
      </c>
      <c r="E43" s="26">
        <f>E44+E45</f>
        <v>-11084.6</v>
      </c>
      <c r="F43" s="26">
        <f aca="true" t="shared" si="12" ref="F43:M43">F44+F45</f>
        <v>-52542.6</v>
      </c>
      <c r="G43" s="26">
        <f t="shared" si="12"/>
        <v>-98864.6</v>
      </c>
      <c r="H43" s="26">
        <f t="shared" si="12"/>
        <v>-116257.2</v>
      </c>
      <c r="I43" s="26">
        <f t="shared" si="12"/>
        <v>-58512.4</v>
      </c>
      <c r="J43" s="26">
        <f t="shared" si="12"/>
        <v>-74689</v>
      </c>
      <c r="K43" s="26">
        <f t="shared" si="12"/>
        <v>-64037.6</v>
      </c>
      <c r="L43" s="26">
        <f t="shared" si="12"/>
        <v>-41465.6</v>
      </c>
      <c r="M43" s="26">
        <f t="shared" si="12"/>
        <v>-26626.6</v>
      </c>
      <c r="N43" s="25">
        <f aca="true" t="shared" si="13" ref="N43:N55">SUM(B43:M43)</f>
        <v>-792197.3999999999</v>
      </c>
    </row>
    <row r="44" spans="1:25" ht="18.75" customHeight="1">
      <c r="A44" s="13" t="s">
        <v>45</v>
      </c>
      <c r="B44" s="20">
        <f>ROUND(-B9*$D$3,2)</f>
        <v>-93252</v>
      </c>
      <c r="C44" s="20">
        <f>ROUND(-C9*$D$3,2)</f>
        <v>-90550.2</v>
      </c>
      <c r="D44" s="20">
        <f>ROUND(-D9*$D$3,2)</f>
        <v>-64315</v>
      </c>
      <c r="E44" s="20">
        <f>ROUND(-E9*$D$3,2)</f>
        <v>-11084.6</v>
      </c>
      <c r="F44" s="20">
        <f aca="true" t="shared" si="14" ref="F44:M44">ROUND(-F9*$D$3,2)</f>
        <v>-52542.6</v>
      </c>
      <c r="G44" s="20">
        <f t="shared" si="14"/>
        <v>-98864.6</v>
      </c>
      <c r="H44" s="20">
        <f t="shared" si="14"/>
        <v>-116257.2</v>
      </c>
      <c r="I44" s="20">
        <f t="shared" si="14"/>
        <v>-58512.4</v>
      </c>
      <c r="J44" s="20">
        <f t="shared" si="14"/>
        <v>-74689</v>
      </c>
      <c r="K44" s="20">
        <f t="shared" si="14"/>
        <v>-64037.6</v>
      </c>
      <c r="L44" s="20">
        <f t="shared" si="14"/>
        <v>-41465.6</v>
      </c>
      <c r="M44" s="20">
        <f t="shared" si="14"/>
        <v>-26626.6</v>
      </c>
      <c r="N44" s="47">
        <f t="shared" si="13"/>
        <v>-792197.3999999999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46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47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84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93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96</v>
      </c>
      <c r="B57" s="29">
        <f aca="true" t="shared" si="17" ref="B57:M57">+B36+B42</f>
        <v>901992.5327454001</v>
      </c>
      <c r="C57" s="29">
        <f t="shared" si="17"/>
        <v>611141.2506</v>
      </c>
      <c r="D57" s="29">
        <f t="shared" si="17"/>
        <v>594448.2446017</v>
      </c>
      <c r="E57" s="29">
        <f t="shared" si="17"/>
        <v>145866.5355808</v>
      </c>
      <c r="F57" s="29">
        <f t="shared" si="17"/>
        <v>586177.2856708</v>
      </c>
      <c r="G57" s="29">
        <f t="shared" si="17"/>
        <v>724754.4028</v>
      </c>
      <c r="H57" s="29">
        <f t="shared" si="17"/>
        <v>762376.7974</v>
      </c>
      <c r="I57" s="29">
        <f t="shared" si="17"/>
        <v>705235.1330263999</v>
      </c>
      <c r="J57" s="29">
        <f t="shared" si="17"/>
        <v>561138.181139</v>
      </c>
      <c r="K57" s="29">
        <f t="shared" si="17"/>
        <v>659682.4915047999</v>
      </c>
      <c r="L57" s="29">
        <f t="shared" si="17"/>
        <v>313201.76689718</v>
      </c>
      <c r="M57" s="29">
        <f t="shared" si="17"/>
        <v>175005.71302896002</v>
      </c>
      <c r="N57" s="29">
        <f>SUM(B57:M57)</f>
        <v>6741020.334995039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95</v>
      </c>
      <c r="B60" s="36">
        <f>SUM(B61:B74)</f>
        <v>901992.54</v>
      </c>
      <c r="C60" s="36">
        <f aca="true" t="shared" si="18" ref="C60:M60">SUM(C61:C74)</f>
        <v>611141.24</v>
      </c>
      <c r="D60" s="36">
        <f t="shared" si="18"/>
        <v>594448.24</v>
      </c>
      <c r="E60" s="36">
        <f t="shared" si="18"/>
        <v>145866.54</v>
      </c>
      <c r="F60" s="36">
        <f t="shared" si="18"/>
        <v>586177.28</v>
      </c>
      <c r="G60" s="36">
        <f t="shared" si="18"/>
        <v>724754.4</v>
      </c>
      <c r="H60" s="36">
        <f t="shared" si="18"/>
        <v>762376.79</v>
      </c>
      <c r="I60" s="36">
        <f t="shared" si="18"/>
        <v>705235.14</v>
      </c>
      <c r="J60" s="36">
        <f t="shared" si="18"/>
        <v>561138.19</v>
      </c>
      <c r="K60" s="36">
        <f t="shared" si="18"/>
        <v>659682.49</v>
      </c>
      <c r="L60" s="36">
        <f t="shared" si="18"/>
        <v>313201.77</v>
      </c>
      <c r="M60" s="36">
        <f t="shared" si="18"/>
        <v>175005.71</v>
      </c>
      <c r="N60" s="29">
        <f>SUM(N61:N74)</f>
        <v>6741020.329999999</v>
      </c>
    </row>
    <row r="61" spans="1:15" ht="18.75" customHeight="1">
      <c r="A61" s="17" t="s">
        <v>87</v>
      </c>
      <c r="B61" s="36">
        <v>181787.25</v>
      </c>
      <c r="C61" s="36">
        <v>175836.74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357623.99</v>
      </c>
      <c r="O61"/>
    </row>
    <row r="62" spans="1:15" ht="18.75" customHeight="1">
      <c r="A62" s="17" t="s">
        <v>88</v>
      </c>
      <c r="B62" s="36">
        <v>720205.29</v>
      </c>
      <c r="C62" s="36">
        <v>435304.5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1155509.79</v>
      </c>
      <c r="O62"/>
    </row>
    <row r="63" spans="1:16" ht="18.75" customHeight="1">
      <c r="A63" s="17" t="s">
        <v>70</v>
      </c>
      <c r="B63" s="35">
        <v>0</v>
      </c>
      <c r="C63" s="35">
        <v>0</v>
      </c>
      <c r="D63" s="26">
        <v>594448.24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594448.24</v>
      </c>
      <c r="P63"/>
    </row>
    <row r="64" spans="1:17" ht="18.75" customHeight="1">
      <c r="A64" s="17" t="s">
        <v>61</v>
      </c>
      <c r="B64" s="35">
        <v>0</v>
      </c>
      <c r="C64" s="35">
        <v>0</v>
      </c>
      <c r="D64" s="35">
        <v>0</v>
      </c>
      <c r="E64" s="26">
        <v>145866.54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145866.54</v>
      </c>
      <c r="Q64"/>
    </row>
    <row r="65" spans="1:18" ht="18.75" customHeight="1">
      <c r="A65" s="17" t="s">
        <v>62</v>
      </c>
      <c r="B65" s="35">
        <v>0</v>
      </c>
      <c r="C65" s="35">
        <v>0</v>
      </c>
      <c r="D65" s="35">
        <v>0</v>
      </c>
      <c r="E65" s="35">
        <v>0</v>
      </c>
      <c r="F65" s="26">
        <v>586177.28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586177.28</v>
      </c>
      <c r="R65"/>
    </row>
    <row r="66" spans="1:19" ht="18.75" customHeight="1">
      <c r="A66" s="17" t="s">
        <v>100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724754.4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724754.4</v>
      </c>
      <c r="S66"/>
    </row>
    <row r="67" spans="1:20" ht="18.75" customHeight="1">
      <c r="A67" s="17" t="s">
        <v>63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586613.05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586613.05</v>
      </c>
      <c r="T67"/>
    </row>
    <row r="68" spans="1:20" ht="18.75" customHeight="1">
      <c r="A68" s="17" t="s">
        <v>64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175763.74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175763.74</v>
      </c>
      <c r="T68"/>
    </row>
    <row r="69" spans="1:21" ht="18.75" customHeight="1">
      <c r="A69" s="17" t="s">
        <v>65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705235.14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705235.14</v>
      </c>
      <c r="U69"/>
    </row>
    <row r="70" spans="1:22" ht="18.75" customHeight="1">
      <c r="A70" s="17" t="s">
        <v>66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561138.19</v>
      </c>
      <c r="K70" s="35">
        <v>0</v>
      </c>
      <c r="L70" s="35">
        <v>0</v>
      </c>
      <c r="M70" s="35">
        <v>0</v>
      </c>
      <c r="N70" s="29">
        <f t="shared" si="19"/>
        <v>561138.19</v>
      </c>
      <c r="V70"/>
    </row>
    <row r="71" spans="1:23" ht="18.75" customHeight="1">
      <c r="A71" s="17" t="s">
        <v>67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659682.49</v>
      </c>
      <c r="L71" s="35">
        <v>0</v>
      </c>
      <c r="M71" s="62"/>
      <c r="N71" s="26">
        <f t="shared" si="19"/>
        <v>659682.49</v>
      </c>
      <c r="W71"/>
    </row>
    <row r="72" spans="1:24" ht="18.75" customHeight="1">
      <c r="A72" s="17" t="s">
        <v>68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313201.77</v>
      </c>
      <c r="M72" s="35">
        <v>0</v>
      </c>
      <c r="N72" s="29">
        <f t="shared" si="19"/>
        <v>313201.77</v>
      </c>
      <c r="X72"/>
    </row>
    <row r="73" spans="1:25" ht="18.75" customHeight="1">
      <c r="A73" s="17" t="s">
        <v>69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175005.71</v>
      </c>
      <c r="N73" s="26">
        <f t="shared" si="19"/>
        <v>175005.71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2.0928294027064367</v>
      </c>
      <c r="C78" s="45">
        <v>2.0779604480310816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1.83150153959635</v>
      </c>
      <c r="C79" s="45">
        <v>1.7272237674720243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80</v>
      </c>
      <c r="B80" s="45">
        <v>0</v>
      </c>
      <c r="C80" s="45">
        <v>0</v>
      </c>
      <c r="D80" s="22">
        <f>(D$37+D$38+D$39)/D$7</f>
        <v>1.6810490386901153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71</v>
      </c>
      <c r="B81" s="45">
        <v>0</v>
      </c>
      <c r="C81" s="45">
        <v>0</v>
      </c>
      <c r="D81" s="45">
        <v>0</v>
      </c>
      <c r="E81" s="22">
        <f>(E$37+E$38+E$39)/E$7</f>
        <v>2.3375411033143743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72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1.9618807457269578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97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1.5542233319936072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73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1.8307443062830784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74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1.7894021421107629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75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1.7774375983748614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76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2.001802225597205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77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1.914332081048386</v>
      </c>
      <c r="L88" s="45">
        <v>0</v>
      </c>
      <c r="M88" s="45">
        <v>0</v>
      </c>
      <c r="N88" s="26"/>
      <c r="W88"/>
    </row>
    <row r="89" spans="1:24" ht="18.75" customHeight="1">
      <c r="A89" s="17" t="s">
        <v>78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2.273678533687847</v>
      </c>
      <c r="M89" s="45">
        <v>0</v>
      </c>
      <c r="N89" s="63"/>
      <c r="X89"/>
    </row>
    <row r="90" spans="1:25" ht="18.75" customHeight="1">
      <c r="A90" s="34" t="s">
        <v>79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2.226215772305858</v>
      </c>
      <c r="N90" s="51"/>
      <c r="Y90"/>
    </row>
    <row r="91" ht="21" customHeight="1">
      <c r="A91" s="40" t="s">
        <v>101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2016-04-15T18:24:26Z</dcterms:modified>
  <cp:category/>
  <cp:version/>
  <cp:contentType/>
  <cp:contentStatus/>
</cp:coreProperties>
</file>