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<sst xmlns="http://schemas.openxmlformats.org/spreadsheetml/2006/main" count="105" uniqueCount="103">
  <si>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</si>
  <si>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</si>
  <si>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</si>
  <si>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</si>
  <si>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</si>
  <si>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</si>
  <si>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</si>
  <si>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</si>
  <si>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</si>
  <si>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</si>
  <si>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</si>
  <si>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</si>
  <si>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</si>
  <si>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</si>
  <si>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</si>
  <si>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</si>
  <si>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</si>
  <si>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</si>
  <si>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</si>
  <si>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</si>
  <si>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</si>
  <si>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</si>
  <si>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</si>
  <si>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</si>
  <si>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</si>
  <si>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</si>
  <si>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</si>
  <si>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</si>
  <si>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</si>
  <si>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</si>
  <si>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</si>
  <si>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</si>
  <si>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</si>
  <si>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</si>
  <si>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</si>
  <si>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</si>
  <si>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</si>
  <si>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</si>
  <si>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</si>
  <si>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</si>
  <si>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</si>
  <si>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</si>
  <si>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</si>
  <si>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</si>
  <si>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</si>
  <si>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</si>
  <si>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</si>
  <si>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</si>
  <si>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OPERAÇÃO 08/04/16 - VENCIMENTO 15/04/16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</si>
  <si>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</si>
  <si>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</si>
  <si>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</si>
  <si>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</si>
  <si>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</si>
  <si>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</si>
  <si>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</si>
  <si>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</si>
  <si>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</si>
  <si>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</si>
  <si>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</si>
  <si>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</si>
  <si>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</si>
  <si>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</si>
  <si>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</si>
  <si>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</si>
  <si>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</si>
  <si>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</si>
  <si>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</si>
  <si>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</si>
  <si>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</si>
  <si>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</si>
  <si>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</si>
  <si>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</si>
  <si>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</si>
  <si>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</si>
  <si>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</si>
  <si>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</si>
  <si>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</si>
  <si>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</si>
  <si>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</si>
  <si>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</si>
  <si>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</si>
  <si>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</si>
  <si>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</si>
  <si>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</si>
  <si>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</si>
  <si>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</si>
  <si>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</si>
  <si>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</si>
  <si>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</si>
  <si>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</si>
  <si>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</si>
  <si>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</si>
  <si>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</si>
  <si>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</si>
  <si>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</si>
  <si>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</si>
  <si>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</si>
  <si>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</si>
  <si>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</si>
  <si>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</si>
  <si>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</si>
  <si>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8. Tarifa de Remuneração por Passageiro (1)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</si>
</sst>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638175</xdr:colOff>
      <xdr:row>94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638175</xdr:colOff>
      <xdr:row>94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638175</xdr:colOff>
      <xdr:row>94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6.25390625" style="1" customWidth="1"/>
    <col min="10" max="10" width="15.875" style="1" customWidth="1"/>
    <col min="11" max="11" width="16.875" style="1" customWidth="1"/>
    <col min="12" max="12" width="17.375" style="1" customWidth="1"/>
    <col min="13" max="13" width="16.00390625" style="1" customWidth="1"/>
    <col min="14" max="14" width="20.125" style="1" bestFit="1" customWidth="1"/>
    <col min="15" max="15" width="9.00390625" style="1" customWidth="1"/>
    <col min="16" max="16" width="9.375" style="1" bestFit="1" customWidth="1"/>
    <col min="17" max="16384" width="9.00390625" style="1" customWidth="1"/>
  </cols>
  <sheetData>
    <row r="1" spans="1:14" ht="21">
      <c r="A1" s="69" t="s">
        <v>36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48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44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43</v>
      </c>
      <c r="C5" s="4" t="s">
        <v>43</v>
      </c>
      <c r="D5" s="4" t="s">
        <v>35</v>
      </c>
      <c r="E5" s="4" t="s">
        <v>46</v>
      </c>
      <c r="F5" s="4" t="s">
        <v>37</v>
      </c>
      <c r="G5" s="4" t="s">
        <v>45</v>
      </c>
      <c r="H5" s="4" t="s">
        <v>38</v>
      </c>
      <c r="I5" s="4" t="s">
        <v>39</v>
      </c>
      <c r="J5" s="4" t="s">
        <v>40</v>
      </c>
      <c r="K5" s="4" t="s">
        <v>39</v>
      </c>
      <c r="L5" s="4" t="s">
        <v>41</v>
      </c>
      <c r="M5" s="4" t="s">
        <v>42</v>
      </c>
      <c r="N5" s="71"/>
    </row>
    <row r="6" spans="1:14" ht="20.25" customHeight="1">
      <c r="A6" s="71"/>
      <c r="B6" s="3" t="s">
        <v>23</v>
      </c>
      <c r="C6" s="3" t="s">
        <v>24</v>
      </c>
      <c r="D6" s="3" t="s">
        <v>25</v>
      </c>
      <c r="E6" s="3" t="s">
        <v>26</v>
      </c>
      <c r="F6" s="3" t="s">
        <v>27</v>
      </c>
      <c r="G6" s="3" t="s">
        <v>28</v>
      </c>
      <c r="H6" s="3" t="s">
        <v>34</v>
      </c>
      <c r="I6" s="3" t="s">
        <v>29</v>
      </c>
      <c r="J6" s="3" t="s">
        <v>31</v>
      </c>
      <c r="K6" s="3" t="s">
        <v>30</v>
      </c>
      <c r="L6" s="3" t="s">
        <v>32</v>
      </c>
      <c r="M6" s="3" t="s">
        <v>33</v>
      </c>
      <c r="N6" s="71"/>
    </row>
    <row r="7" spans="1:25" ht="18.75" customHeight="1">
      <c r="A7" s="9" t="s">
        <v>3</v>
      </c>
      <c r="B7" s="10">
        <f>B8+B20+B24</f>
        <v>540458</v>
      </c>
      <c r="C7" s="10">
        <f>C8+C20+C24</f>
        <v>400956</v>
      </c>
      <c r="D7" s="10">
        <f>D8+D20+D24</f>
        <v>403025</v>
      </c>
      <c r="E7" s="10">
        <f>E8+E20+E24</f>
        <v>64281</v>
      </c>
      <c r="F7" s="10">
        <f aca="true" t="shared" si="0" ref="F7:M7">F8+F20+F24</f>
        <v>334225</v>
      </c>
      <c r="G7" s="10">
        <f t="shared" si="0"/>
        <v>548018</v>
      </c>
      <c r="H7" s="10">
        <f t="shared" si="0"/>
        <v>501229</v>
      </c>
      <c r="I7" s="10">
        <f t="shared" si="0"/>
        <v>444656</v>
      </c>
      <c r="J7" s="10">
        <f t="shared" si="0"/>
        <v>326628</v>
      </c>
      <c r="K7" s="10">
        <f t="shared" si="0"/>
        <v>387241</v>
      </c>
      <c r="L7" s="10">
        <f t="shared" si="0"/>
        <v>159863</v>
      </c>
      <c r="M7" s="10">
        <f t="shared" si="0"/>
        <v>89610</v>
      </c>
      <c r="N7" s="10">
        <f>+N8+N20+N24</f>
        <v>4200190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22</v>
      </c>
      <c r="B8" s="12">
        <f>+B9+B12+B16</f>
        <v>318428</v>
      </c>
      <c r="C8" s="12">
        <f>+C9+C12+C16</f>
        <v>247150</v>
      </c>
      <c r="D8" s="12">
        <f>+D9+D12+D16</f>
        <v>259830</v>
      </c>
      <c r="E8" s="12">
        <f>+E9+E12+E16</f>
        <v>39596</v>
      </c>
      <c r="F8" s="12">
        <f aca="true" t="shared" si="1" ref="F8:M8">+F9+F12+F16</f>
        <v>207434</v>
      </c>
      <c r="G8" s="12">
        <f t="shared" si="1"/>
        <v>341313</v>
      </c>
      <c r="H8" s="12">
        <f t="shared" si="1"/>
        <v>299501</v>
      </c>
      <c r="I8" s="12">
        <f t="shared" si="1"/>
        <v>273486</v>
      </c>
      <c r="J8" s="12">
        <f t="shared" si="1"/>
        <v>200158</v>
      </c>
      <c r="K8" s="12">
        <f t="shared" si="1"/>
        <v>226868</v>
      </c>
      <c r="L8" s="12">
        <f t="shared" si="1"/>
        <v>100184</v>
      </c>
      <c r="M8" s="12">
        <f t="shared" si="1"/>
        <v>58525</v>
      </c>
      <c r="N8" s="12">
        <f>SUM(B8:M8)</f>
        <v>2572473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25291</v>
      </c>
      <c r="C9" s="14">
        <v>25434</v>
      </c>
      <c r="D9" s="14">
        <v>17189</v>
      </c>
      <c r="E9" s="14">
        <v>2866</v>
      </c>
      <c r="F9" s="14">
        <v>14377</v>
      </c>
      <c r="G9" s="14">
        <v>27701</v>
      </c>
      <c r="H9" s="14">
        <v>33356</v>
      </c>
      <c r="I9" s="14">
        <v>15910</v>
      </c>
      <c r="J9" s="14">
        <v>20757</v>
      </c>
      <c r="K9" s="14">
        <v>17010</v>
      </c>
      <c r="L9" s="14">
        <v>11651</v>
      </c>
      <c r="M9" s="14">
        <v>6904</v>
      </c>
      <c r="N9" s="12">
        <f aca="true" t="shared" si="2" ref="N9:N19">SUM(B9:M9)</f>
        <v>218446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25291</v>
      </c>
      <c r="C10" s="14">
        <f>+C9-C11</f>
        <v>25434</v>
      </c>
      <c r="D10" s="14">
        <f>+D9-D11</f>
        <v>17189</v>
      </c>
      <c r="E10" s="14">
        <f>+E9-E11</f>
        <v>2866</v>
      </c>
      <c r="F10" s="14">
        <f aca="true" t="shared" si="3" ref="F10:M10">+F9-F11</f>
        <v>14377</v>
      </c>
      <c r="G10" s="14">
        <f t="shared" si="3"/>
        <v>27701</v>
      </c>
      <c r="H10" s="14">
        <f t="shared" si="3"/>
        <v>33356</v>
      </c>
      <c r="I10" s="14">
        <f t="shared" si="3"/>
        <v>15910</v>
      </c>
      <c r="J10" s="14">
        <f t="shared" si="3"/>
        <v>20757</v>
      </c>
      <c r="K10" s="14">
        <f t="shared" si="3"/>
        <v>17010</v>
      </c>
      <c r="L10" s="14">
        <f t="shared" si="3"/>
        <v>11651</v>
      </c>
      <c r="M10" s="14">
        <f t="shared" si="3"/>
        <v>6904</v>
      </c>
      <c r="N10" s="12">
        <f t="shared" si="2"/>
        <v>218446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17</v>
      </c>
      <c r="B12" s="14">
        <f>B13+B14+B15</f>
        <v>198821</v>
      </c>
      <c r="C12" s="14">
        <f>C13+C14+C15</f>
        <v>154379</v>
      </c>
      <c r="D12" s="14">
        <f>D13+D14+D15</f>
        <v>179607</v>
      </c>
      <c r="E12" s="14">
        <f>E13+E14+E15</f>
        <v>26627</v>
      </c>
      <c r="F12" s="14">
        <f aca="true" t="shared" si="4" ref="F12:M12">F13+F14+F15</f>
        <v>132999</v>
      </c>
      <c r="G12" s="14">
        <f t="shared" si="4"/>
        <v>223248</v>
      </c>
      <c r="H12" s="14">
        <f t="shared" si="4"/>
        <v>192646</v>
      </c>
      <c r="I12" s="14">
        <f t="shared" si="4"/>
        <v>186427</v>
      </c>
      <c r="J12" s="14">
        <f t="shared" si="4"/>
        <v>129983</v>
      </c>
      <c r="K12" s="14">
        <f t="shared" si="4"/>
        <v>148597</v>
      </c>
      <c r="L12" s="14">
        <f t="shared" si="4"/>
        <v>67965</v>
      </c>
      <c r="M12" s="14">
        <f t="shared" si="4"/>
        <v>40273</v>
      </c>
      <c r="N12" s="12">
        <f t="shared" si="2"/>
        <v>1681572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97452</v>
      </c>
      <c r="C13" s="14">
        <v>76858</v>
      </c>
      <c r="D13" s="14">
        <v>86379</v>
      </c>
      <c r="E13" s="14">
        <v>13134</v>
      </c>
      <c r="F13" s="14">
        <v>63926</v>
      </c>
      <c r="G13" s="14">
        <v>109710</v>
      </c>
      <c r="H13" s="14">
        <v>99467</v>
      </c>
      <c r="I13" s="14">
        <v>94794</v>
      </c>
      <c r="J13" s="14">
        <v>63624</v>
      </c>
      <c r="K13" s="14">
        <v>72031</v>
      </c>
      <c r="L13" s="14">
        <v>33023</v>
      </c>
      <c r="M13" s="14">
        <v>18895</v>
      </c>
      <c r="N13" s="12">
        <f t="shared" si="2"/>
        <v>829293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96165</v>
      </c>
      <c r="C14" s="14">
        <v>71079</v>
      </c>
      <c r="D14" s="14">
        <v>89489</v>
      </c>
      <c r="E14" s="14">
        <v>12582</v>
      </c>
      <c r="F14" s="14">
        <v>64431</v>
      </c>
      <c r="G14" s="14">
        <v>104235</v>
      </c>
      <c r="H14" s="14">
        <v>86595</v>
      </c>
      <c r="I14" s="14">
        <v>88306</v>
      </c>
      <c r="J14" s="14">
        <v>62519</v>
      </c>
      <c r="K14" s="14">
        <v>73234</v>
      </c>
      <c r="L14" s="14">
        <v>32956</v>
      </c>
      <c r="M14" s="14">
        <v>20500</v>
      </c>
      <c r="N14" s="12">
        <f t="shared" si="2"/>
        <v>802091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5204</v>
      </c>
      <c r="C15" s="14">
        <v>6442</v>
      </c>
      <c r="D15" s="14">
        <v>3739</v>
      </c>
      <c r="E15" s="14">
        <v>911</v>
      </c>
      <c r="F15" s="14">
        <v>4642</v>
      </c>
      <c r="G15" s="14">
        <v>9303</v>
      </c>
      <c r="H15" s="14">
        <v>6584</v>
      </c>
      <c r="I15" s="14">
        <v>3327</v>
      </c>
      <c r="J15" s="14">
        <v>3840</v>
      </c>
      <c r="K15" s="14">
        <v>3332</v>
      </c>
      <c r="L15" s="14">
        <v>1986</v>
      </c>
      <c r="M15" s="14">
        <v>878</v>
      </c>
      <c r="N15" s="12">
        <f t="shared" si="2"/>
        <v>50188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21</v>
      </c>
      <c r="B16" s="14">
        <f>B17+B18+B19</f>
        <v>94316</v>
      </c>
      <c r="C16" s="14">
        <f>C17+C18+C19</f>
        <v>67337</v>
      </c>
      <c r="D16" s="14">
        <f>D17+D18+D19</f>
        <v>63034</v>
      </c>
      <c r="E16" s="14">
        <f>E17+E18+E19</f>
        <v>10103</v>
      </c>
      <c r="F16" s="14">
        <f aca="true" t="shared" si="5" ref="F16:M16">F17+F18+F19</f>
        <v>60058</v>
      </c>
      <c r="G16" s="14">
        <f t="shared" si="5"/>
        <v>90364</v>
      </c>
      <c r="H16" s="14">
        <f t="shared" si="5"/>
        <v>73499</v>
      </c>
      <c r="I16" s="14">
        <f t="shared" si="5"/>
        <v>71149</v>
      </c>
      <c r="J16" s="14">
        <f t="shared" si="5"/>
        <v>49418</v>
      </c>
      <c r="K16" s="14">
        <f t="shared" si="5"/>
        <v>61261</v>
      </c>
      <c r="L16" s="14">
        <f t="shared" si="5"/>
        <v>20568</v>
      </c>
      <c r="M16" s="14">
        <f t="shared" si="5"/>
        <v>11348</v>
      </c>
      <c r="N16" s="12">
        <f t="shared" si="2"/>
        <v>672455</v>
      </c>
    </row>
    <row r="17" spans="1:25" ht="18.75" customHeight="1">
      <c r="A17" s="15" t="s">
        <v>18</v>
      </c>
      <c r="B17" s="14">
        <v>14351</v>
      </c>
      <c r="C17" s="14">
        <v>10659</v>
      </c>
      <c r="D17" s="14">
        <v>9864</v>
      </c>
      <c r="E17" s="14">
        <v>1526</v>
      </c>
      <c r="F17" s="14">
        <v>9041</v>
      </c>
      <c r="G17" s="14">
        <v>15919</v>
      </c>
      <c r="H17" s="14">
        <v>13231</v>
      </c>
      <c r="I17" s="14">
        <v>13075</v>
      </c>
      <c r="J17" s="14">
        <v>8876</v>
      </c>
      <c r="K17" s="14">
        <v>11437</v>
      </c>
      <c r="L17" s="14">
        <v>4155</v>
      </c>
      <c r="M17" s="14">
        <v>1983</v>
      </c>
      <c r="N17" s="12">
        <f t="shared" si="2"/>
        <v>114117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19</v>
      </c>
      <c r="B18" s="14">
        <v>6399</v>
      </c>
      <c r="C18" s="14">
        <v>2868</v>
      </c>
      <c r="D18" s="14">
        <v>5558</v>
      </c>
      <c r="E18" s="14">
        <v>664</v>
      </c>
      <c r="F18" s="14">
        <v>3567</v>
      </c>
      <c r="G18" s="14">
        <v>5688</v>
      </c>
      <c r="H18" s="14">
        <v>5121</v>
      </c>
      <c r="I18" s="14">
        <v>6180</v>
      </c>
      <c r="J18" s="14">
        <v>3972</v>
      </c>
      <c r="K18" s="14">
        <v>5750</v>
      </c>
      <c r="L18" s="14">
        <v>1881</v>
      </c>
      <c r="M18" s="14">
        <v>926</v>
      </c>
      <c r="N18" s="12">
        <f t="shared" si="2"/>
        <v>48574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20</v>
      </c>
      <c r="B19" s="14">
        <v>73566</v>
      </c>
      <c r="C19" s="14">
        <v>53810</v>
      </c>
      <c r="D19" s="14">
        <v>47612</v>
      </c>
      <c r="E19" s="14">
        <v>7913</v>
      </c>
      <c r="F19" s="14">
        <v>47450</v>
      </c>
      <c r="G19" s="14">
        <v>68757</v>
      </c>
      <c r="H19" s="14">
        <v>55147</v>
      </c>
      <c r="I19" s="14">
        <v>51894</v>
      </c>
      <c r="J19" s="14">
        <v>36570</v>
      </c>
      <c r="K19" s="14">
        <v>44074</v>
      </c>
      <c r="L19" s="14">
        <v>14532</v>
      </c>
      <c r="M19" s="14">
        <v>8439</v>
      </c>
      <c r="N19" s="12">
        <f t="shared" si="2"/>
        <v>509764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145551</v>
      </c>
      <c r="C20" s="18">
        <f>C21+C22+C23</f>
        <v>90481</v>
      </c>
      <c r="D20" s="18">
        <f>D21+D22+D23</f>
        <v>84398</v>
      </c>
      <c r="E20" s="18">
        <f>E21+E22+E23</f>
        <v>12733</v>
      </c>
      <c r="F20" s="18">
        <f aca="true" t="shared" si="6" ref="F20:M20">F21+F22+F23</f>
        <v>70347</v>
      </c>
      <c r="G20" s="18">
        <f t="shared" si="6"/>
        <v>118258</v>
      </c>
      <c r="H20" s="18">
        <f t="shared" si="6"/>
        <v>123828</v>
      </c>
      <c r="I20" s="18">
        <f t="shared" si="6"/>
        <v>115177</v>
      </c>
      <c r="J20" s="18">
        <f t="shared" si="6"/>
        <v>77611</v>
      </c>
      <c r="K20" s="18">
        <f t="shared" si="6"/>
        <v>113795</v>
      </c>
      <c r="L20" s="18">
        <f t="shared" si="6"/>
        <v>44449</v>
      </c>
      <c r="M20" s="18">
        <f t="shared" si="6"/>
        <v>23935</v>
      </c>
      <c r="N20" s="12">
        <f aca="true" t="shared" si="7" ref="N20:N26">SUM(B20:M20)</f>
        <v>1020563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77840</v>
      </c>
      <c r="C21" s="14">
        <v>51302</v>
      </c>
      <c r="D21" s="14">
        <v>47067</v>
      </c>
      <c r="E21" s="14">
        <v>7407</v>
      </c>
      <c r="F21" s="14">
        <v>39206</v>
      </c>
      <c r="G21" s="14">
        <v>67128</v>
      </c>
      <c r="H21" s="14">
        <v>72163</v>
      </c>
      <c r="I21" s="14">
        <v>65364</v>
      </c>
      <c r="J21" s="14">
        <v>43059</v>
      </c>
      <c r="K21" s="14">
        <v>61348</v>
      </c>
      <c r="L21" s="14">
        <v>23893</v>
      </c>
      <c r="M21" s="14">
        <v>12857</v>
      </c>
      <c r="N21" s="12">
        <f t="shared" si="7"/>
        <v>568634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65005</v>
      </c>
      <c r="C22" s="14">
        <v>36802</v>
      </c>
      <c r="D22" s="14">
        <v>35885</v>
      </c>
      <c r="E22" s="14">
        <v>5019</v>
      </c>
      <c r="F22" s="14">
        <v>29511</v>
      </c>
      <c r="G22" s="14">
        <v>47754</v>
      </c>
      <c r="H22" s="14">
        <v>49083</v>
      </c>
      <c r="I22" s="14">
        <v>48019</v>
      </c>
      <c r="J22" s="14">
        <v>32933</v>
      </c>
      <c r="K22" s="14">
        <v>50585</v>
      </c>
      <c r="L22" s="14">
        <v>19648</v>
      </c>
      <c r="M22" s="14">
        <v>10700</v>
      </c>
      <c r="N22" s="12">
        <f t="shared" si="7"/>
        <v>430944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2706</v>
      </c>
      <c r="C23" s="14">
        <v>2377</v>
      </c>
      <c r="D23" s="14">
        <v>1446</v>
      </c>
      <c r="E23" s="14">
        <v>307</v>
      </c>
      <c r="F23" s="14">
        <v>1630</v>
      </c>
      <c r="G23" s="14">
        <v>3376</v>
      </c>
      <c r="H23" s="14">
        <v>2582</v>
      </c>
      <c r="I23" s="14">
        <v>1794</v>
      </c>
      <c r="J23" s="14">
        <v>1619</v>
      </c>
      <c r="K23" s="14">
        <v>1862</v>
      </c>
      <c r="L23" s="14">
        <v>908</v>
      </c>
      <c r="M23" s="14">
        <v>378</v>
      </c>
      <c r="N23" s="12">
        <f t="shared" si="7"/>
        <v>20985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76479</v>
      </c>
      <c r="C24" s="14">
        <f>C25+C26</f>
        <v>63325</v>
      </c>
      <c r="D24" s="14">
        <f>D25+D26</f>
        <v>58797</v>
      </c>
      <c r="E24" s="14">
        <f>E25+E26</f>
        <v>11952</v>
      </c>
      <c r="F24" s="14">
        <f aca="true" t="shared" si="8" ref="F24:M24">F25+F26</f>
        <v>56444</v>
      </c>
      <c r="G24" s="14">
        <f t="shared" si="8"/>
        <v>88447</v>
      </c>
      <c r="H24" s="14">
        <f t="shared" si="8"/>
        <v>77900</v>
      </c>
      <c r="I24" s="14">
        <f t="shared" si="8"/>
        <v>55993</v>
      </c>
      <c r="J24" s="14">
        <f t="shared" si="8"/>
        <v>48859</v>
      </c>
      <c r="K24" s="14">
        <f t="shared" si="8"/>
        <v>46578</v>
      </c>
      <c r="L24" s="14">
        <f t="shared" si="8"/>
        <v>15230</v>
      </c>
      <c r="M24" s="14">
        <f t="shared" si="8"/>
        <v>7150</v>
      </c>
      <c r="N24" s="12">
        <f t="shared" si="7"/>
        <v>607154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15</v>
      </c>
      <c r="B25" s="14">
        <v>48947</v>
      </c>
      <c r="C25" s="14">
        <v>40528</v>
      </c>
      <c r="D25" s="14">
        <v>37630</v>
      </c>
      <c r="E25" s="14">
        <v>7649</v>
      </c>
      <c r="F25" s="14">
        <v>36124</v>
      </c>
      <c r="G25" s="14">
        <v>56606</v>
      </c>
      <c r="H25" s="14">
        <v>49856</v>
      </c>
      <c r="I25" s="14">
        <v>35836</v>
      </c>
      <c r="J25" s="14">
        <v>31270</v>
      </c>
      <c r="K25" s="14">
        <v>29810</v>
      </c>
      <c r="L25" s="14">
        <v>9747</v>
      </c>
      <c r="M25" s="14">
        <v>4576</v>
      </c>
      <c r="N25" s="12">
        <f t="shared" si="7"/>
        <v>388579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16</v>
      </c>
      <c r="B26" s="14">
        <v>27532</v>
      </c>
      <c r="C26" s="14">
        <v>22797</v>
      </c>
      <c r="D26" s="14">
        <v>21167</v>
      </c>
      <c r="E26" s="14">
        <v>4303</v>
      </c>
      <c r="F26" s="14">
        <v>20320</v>
      </c>
      <c r="G26" s="14">
        <v>31841</v>
      </c>
      <c r="H26" s="14">
        <v>28044</v>
      </c>
      <c r="I26" s="14">
        <v>20157</v>
      </c>
      <c r="J26" s="14">
        <v>17589</v>
      </c>
      <c r="K26" s="14">
        <v>16768</v>
      </c>
      <c r="L26" s="14">
        <v>5483</v>
      </c>
      <c r="M26" s="14">
        <v>2574</v>
      </c>
      <c r="N26" s="12">
        <f t="shared" si="7"/>
        <v>218575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25" ht="18.75" customHeight="1">
      <c r="A28" s="2" t="s">
        <v>49</v>
      </c>
      <c r="B28" s="23">
        <v>1.87210546</v>
      </c>
      <c r="C28" s="23">
        <v>1.8086</v>
      </c>
      <c r="D28" s="23">
        <v>1.67545005</v>
      </c>
      <c r="E28" s="23">
        <v>2.3279184</v>
      </c>
      <c r="F28" s="23">
        <v>1.95524205</v>
      </c>
      <c r="G28" s="23">
        <v>1.5492</v>
      </c>
      <c r="H28" s="23">
        <v>1.8149</v>
      </c>
      <c r="I28" s="23">
        <v>1.7715117999999999</v>
      </c>
      <c r="J28" s="23">
        <v>1.9951343000000001</v>
      </c>
      <c r="K28" s="23">
        <v>1.90744976</v>
      </c>
      <c r="L28" s="23">
        <v>2.26553143</v>
      </c>
      <c r="M28" s="23">
        <v>2.21827856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50</v>
      </c>
      <c r="B29" s="23">
        <v>1.8783</v>
      </c>
      <c r="C29" s="23">
        <v>1.8146</v>
      </c>
      <c r="D29" s="23">
        <v>1.681</v>
      </c>
      <c r="E29" s="23">
        <v>2.3342</v>
      </c>
      <c r="F29" s="23">
        <v>1.9616</v>
      </c>
      <c r="G29" s="23">
        <v>1.5543</v>
      </c>
      <c r="H29" s="23">
        <v>1.8205</v>
      </c>
      <c r="I29" s="23">
        <v>1.7772</v>
      </c>
      <c r="J29" s="23">
        <v>2.0015</v>
      </c>
      <c r="K29" s="23">
        <v>1.9137</v>
      </c>
      <c r="L29" s="23">
        <v>2.2729</v>
      </c>
      <c r="M29" s="23">
        <v>2.2256</v>
      </c>
      <c r="N29" s="24"/>
    </row>
    <row r="30" spans="1:25" ht="18.75" customHeight="1">
      <c r="A30" s="53" t="s">
        <v>51</v>
      </c>
      <c r="B30" s="23">
        <v>-0.00619454</v>
      </c>
      <c r="C30" s="23">
        <v>-0.006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52</v>
      </c>
      <c r="B32" s="57">
        <v>3257.0800000000004</v>
      </c>
      <c r="C32" s="57">
        <v>2478.1200000000003</v>
      </c>
      <c r="D32" s="57">
        <v>2161.4</v>
      </c>
      <c r="E32" s="57">
        <v>646.2800000000001</v>
      </c>
      <c r="F32" s="57">
        <v>2161.4</v>
      </c>
      <c r="G32" s="57">
        <v>2662.1600000000003</v>
      </c>
      <c r="H32" s="57">
        <v>2897.56</v>
      </c>
      <c r="I32" s="57">
        <v>2546.6000000000004</v>
      </c>
      <c r="J32" s="57">
        <v>2118.6</v>
      </c>
      <c r="K32" s="57">
        <v>2602.2400000000002</v>
      </c>
      <c r="L32" s="57">
        <v>1271.16</v>
      </c>
      <c r="M32" s="57">
        <v>719.0400000000001</v>
      </c>
      <c r="N32" s="25">
        <f>SUM(B32:M32)</f>
        <v>25521.64</v>
      </c>
    </row>
    <row r="33" spans="1:25" ht="18.75" customHeight="1">
      <c r="A33" s="53" t="s">
        <v>53</v>
      </c>
      <c r="B33" s="59">
        <v>761</v>
      </c>
      <c r="C33" s="59">
        <v>579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5963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54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55</v>
      </c>
      <c r="B36" s="61">
        <f>B37+B38+B39+B40</f>
        <v>1015051.45270068</v>
      </c>
      <c r="C36" s="61">
        <f>C37+C38+C39+C40</f>
        <v>727647.1416</v>
      </c>
      <c r="D36" s="61">
        <f aca="true" t="shared" si="9" ref="D36:M36">D37+D38+D39+D40</f>
        <v>687329.25640125</v>
      </c>
      <c r="E36" s="61">
        <f t="shared" si="9"/>
        <v>150287.2026704</v>
      </c>
      <c r="F36" s="61">
        <f t="shared" si="9"/>
        <v>655652.17416125</v>
      </c>
      <c r="G36" s="61">
        <f t="shared" si="9"/>
        <v>851651.6456</v>
      </c>
      <c r="H36" s="61">
        <f t="shared" si="9"/>
        <v>912578.0721000001</v>
      </c>
      <c r="I36" s="61">
        <f t="shared" si="9"/>
        <v>790259.9509407999</v>
      </c>
      <c r="J36" s="61">
        <f t="shared" si="9"/>
        <v>653785.3261404</v>
      </c>
      <c r="K36" s="61">
        <f t="shared" si="9"/>
        <v>741244.99251216</v>
      </c>
      <c r="L36" s="61">
        <f t="shared" si="9"/>
        <v>363445.81099409</v>
      </c>
      <c r="M36" s="61">
        <f t="shared" si="9"/>
        <v>199498.9817616</v>
      </c>
      <c r="N36" s="61">
        <f>N37+N38+N39+N40</f>
        <v>7748432.007582629</v>
      </c>
    </row>
    <row r="37" spans="1:14" ht="18.75" customHeight="1">
      <c r="A37" s="58" t="s">
        <v>56</v>
      </c>
      <c r="B37" s="55">
        <f>B29*B7</f>
        <v>1015142.2614000001</v>
      </c>
      <c r="C37" s="55">
        <f>C29*C7</f>
        <v>727574.7576</v>
      </c>
      <c r="D37" s="55">
        <f>D29*D7</f>
        <v>677485.025</v>
      </c>
      <c r="E37" s="55">
        <f>E29*E7</f>
        <v>150044.7102</v>
      </c>
      <c r="F37" s="55">
        <f>F29*F7</f>
        <v>655615.76</v>
      </c>
      <c r="G37" s="55">
        <f>G29*G7</f>
        <v>851784.3774</v>
      </c>
      <c r="H37" s="55">
        <f>H29*H7</f>
        <v>912487.3945</v>
      </c>
      <c r="I37" s="55">
        <f>I29*I7</f>
        <v>790242.6431999999</v>
      </c>
      <c r="J37" s="55">
        <f>J29*J7</f>
        <v>653745.942</v>
      </c>
      <c r="K37" s="55">
        <f>K29*K7</f>
        <v>741063.1017</v>
      </c>
      <c r="L37" s="55">
        <f>L29*L7</f>
        <v>363352.6127</v>
      </c>
      <c r="M37" s="55">
        <f>M29*M7</f>
        <v>199436.016</v>
      </c>
      <c r="N37" s="57">
        <f>SUM(B37:M37)</f>
        <v>7737974.6016999995</v>
      </c>
    </row>
    <row r="38" spans="1:14" ht="18.75" customHeight="1">
      <c r="A38" s="58" t="s">
        <v>57</v>
      </c>
      <c r="B38" s="55">
        <f>B30*B7</f>
        <v>-3347.88869932</v>
      </c>
      <c r="C38" s="55">
        <f>C30*C7</f>
        <v>-2405.736</v>
      </c>
      <c r="D38" s="55">
        <f>D30*D7</f>
        <v>-2236.76859875</v>
      </c>
      <c r="E38" s="55">
        <f>E30*E7</f>
        <v>-403.7875296</v>
      </c>
      <c r="F38" s="55">
        <f>F30*F7</f>
        <v>-2124.98583875</v>
      </c>
      <c r="G38" s="55">
        <f>G30*G7</f>
        <v>-2794.8918000000003</v>
      </c>
      <c r="H38" s="55">
        <f>H30*H7</f>
        <v>-2806.8824</v>
      </c>
      <c r="I38" s="55">
        <f>I30*I7</f>
        <v>-2529.2922592</v>
      </c>
      <c r="J38" s="55">
        <f>J30*J7</f>
        <v>-2079.2158596</v>
      </c>
      <c r="K38" s="55">
        <f>K30*K7</f>
        <v>-2420.34918784</v>
      </c>
      <c r="L38" s="55">
        <f>L30*L7</f>
        <v>-1177.9617059099999</v>
      </c>
      <c r="M38" s="55">
        <f>M30*M7</f>
        <v>-656.0742384</v>
      </c>
      <c r="N38" s="25">
        <f>SUM(B38:M38)</f>
        <v>-24983.83411737</v>
      </c>
    </row>
    <row r="39" spans="1:14" ht="18.75" customHeight="1">
      <c r="A39" s="58" t="s">
        <v>58</v>
      </c>
      <c r="B39" s="55">
        <f aca="true" t="shared" si="10" ref="B39:M39">B32</f>
        <v>3257.0800000000004</v>
      </c>
      <c r="C39" s="55">
        <f t="shared" si="10"/>
        <v>2478.1200000000003</v>
      </c>
      <c r="D39" s="55">
        <f t="shared" si="10"/>
        <v>2161.4</v>
      </c>
      <c r="E39" s="55">
        <f t="shared" si="10"/>
        <v>646.2800000000001</v>
      </c>
      <c r="F39" s="55">
        <f t="shared" si="10"/>
        <v>2161.4</v>
      </c>
      <c r="G39" s="55">
        <f t="shared" si="10"/>
        <v>2662.1600000000003</v>
      </c>
      <c r="H39" s="55">
        <f t="shared" si="10"/>
        <v>2897.56</v>
      </c>
      <c r="I39" s="55">
        <f t="shared" si="10"/>
        <v>2546.6000000000004</v>
      </c>
      <c r="J39" s="55">
        <f t="shared" si="10"/>
        <v>2118.6</v>
      </c>
      <c r="K39" s="55">
        <f t="shared" si="10"/>
        <v>2602.2400000000002</v>
      </c>
      <c r="L39" s="55">
        <f t="shared" si="10"/>
        <v>1271.16</v>
      </c>
      <c r="M39" s="55">
        <f t="shared" si="10"/>
        <v>719.0400000000001</v>
      </c>
      <c r="N39" s="57">
        <f>SUM(B39:M39)</f>
        <v>25521.64</v>
      </c>
    </row>
    <row r="40" spans="1:25" ht="18.75" customHeight="1">
      <c r="A40" s="2" t="s">
        <v>59</v>
      </c>
      <c r="B40" s="55">
        <v>0</v>
      </c>
      <c r="C40" s="55">
        <v>0</v>
      </c>
      <c r="D40" s="55">
        <v>9919.6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9919.6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60</v>
      </c>
      <c r="B42" s="25">
        <f>+B43+B46+B54+B55</f>
        <v>-99555.52</v>
      </c>
      <c r="C42" s="25">
        <f aca="true" t="shared" si="11" ref="C42:M42">+C43+C46+C54+C55</f>
        <v>-99289.04</v>
      </c>
      <c r="D42" s="25">
        <f t="shared" si="11"/>
        <v>-68836.64</v>
      </c>
      <c r="E42" s="25">
        <f t="shared" si="11"/>
        <v>-19662.239999999998</v>
      </c>
      <c r="F42" s="25">
        <f t="shared" si="11"/>
        <v>-61362</v>
      </c>
      <c r="G42" s="25">
        <f t="shared" si="11"/>
        <v>-107779.44</v>
      </c>
      <c r="H42" s="25">
        <f t="shared" si="11"/>
        <v>-139262.8</v>
      </c>
      <c r="I42" s="25">
        <f t="shared" si="11"/>
        <v>-60560.72</v>
      </c>
      <c r="J42" s="25">
        <f t="shared" si="11"/>
        <v>-84776.03</v>
      </c>
      <c r="K42" s="25">
        <f t="shared" si="11"/>
        <v>-64916.44</v>
      </c>
      <c r="L42" s="25">
        <f t="shared" si="11"/>
        <v>-57964.4</v>
      </c>
      <c r="M42" s="25">
        <f t="shared" si="11"/>
        <v>-34288</v>
      </c>
      <c r="N42" s="25">
        <f>+N43+N46+N54+N55</f>
        <v>-898253.2699999999</v>
      </c>
    </row>
    <row r="43" spans="1:14" ht="18.75" customHeight="1">
      <c r="A43" s="17" t="s">
        <v>61</v>
      </c>
      <c r="B43" s="26">
        <f>B44+B45</f>
        <v>-96105.8</v>
      </c>
      <c r="C43" s="26">
        <f>C44+C45</f>
        <v>-96649.2</v>
      </c>
      <c r="D43" s="26">
        <f>D44+D45</f>
        <v>-65318.2</v>
      </c>
      <c r="E43" s="26">
        <f>E44+E45</f>
        <v>-10890.8</v>
      </c>
      <c r="F43" s="26">
        <f aca="true" t="shared" si="12" ref="F43:M43">F44+F45</f>
        <v>-54632.6</v>
      </c>
      <c r="G43" s="26">
        <f t="shared" si="12"/>
        <v>-105263.8</v>
      </c>
      <c r="H43" s="26">
        <f t="shared" si="12"/>
        <v>-126752.8</v>
      </c>
      <c r="I43" s="26">
        <f t="shared" si="12"/>
        <v>-60458</v>
      </c>
      <c r="J43" s="26">
        <f t="shared" si="12"/>
        <v>-78876.6</v>
      </c>
      <c r="K43" s="26">
        <f t="shared" si="12"/>
        <v>-64638</v>
      </c>
      <c r="L43" s="26">
        <f t="shared" si="12"/>
        <v>-44273.8</v>
      </c>
      <c r="M43" s="26">
        <f t="shared" si="12"/>
        <v>-26235.2</v>
      </c>
      <c r="N43" s="25">
        <f aca="true" t="shared" si="13" ref="N43:N55">SUM(B43:M43)</f>
        <v>-830094.7999999999</v>
      </c>
    </row>
    <row r="44" spans="1:25" ht="18.75" customHeight="1">
      <c r="A44" s="13" t="s">
        <v>62</v>
      </c>
      <c r="B44" s="20">
        <f>ROUND(-B9*$D$3,2)</f>
        <v>-96105.8</v>
      </c>
      <c r="C44" s="20">
        <f>ROUND(-C9*$D$3,2)</f>
        <v>-96649.2</v>
      </c>
      <c r="D44" s="20">
        <f>ROUND(-D9*$D$3,2)</f>
        <v>-65318.2</v>
      </c>
      <c r="E44" s="20">
        <f>ROUND(-E9*$D$3,2)</f>
        <v>-10890.8</v>
      </c>
      <c r="F44" s="20">
        <f aca="true" t="shared" si="14" ref="F44:M44">ROUND(-F9*$D$3,2)</f>
        <v>-54632.6</v>
      </c>
      <c r="G44" s="20">
        <f t="shared" si="14"/>
        <v>-105263.8</v>
      </c>
      <c r="H44" s="20">
        <f t="shared" si="14"/>
        <v>-126752.8</v>
      </c>
      <c r="I44" s="20">
        <f t="shared" si="14"/>
        <v>-60458</v>
      </c>
      <c r="J44" s="20">
        <f t="shared" si="14"/>
        <v>-78876.6</v>
      </c>
      <c r="K44" s="20">
        <f t="shared" si="14"/>
        <v>-64638</v>
      </c>
      <c r="L44" s="20">
        <f t="shared" si="14"/>
        <v>-44273.8</v>
      </c>
      <c r="M44" s="20">
        <f t="shared" si="14"/>
        <v>-26235.2</v>
      </c>
      <c r="N44" s="47">
        <f t="shared" si="13"/>
        <v>-830094.7999999999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63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5" ref="F45:M45">ROUND(F11*$D$3,2)</f>
        <v>0</v>
      </c>
      <c r="G45" s="20">
        <f t="shared" si="15"/>
        <v>0</v>
      </c>
      <c r="H45" s="20">
        <f t="shared" si="15"/>
        <v>0</v>
      </c>
      <c r="I45" s="20">
        <f t="shared" si="15"/>
        <v>0</v>
      </c>
      <c r="J45" s="20">
        <f t="shared" si="15"/>
        <v>0</v>
      </c>
      <c r="K45" s="20">
        <f t="shared" si="15"/>
        <v>0</v>
      </c>
      <c r="L45" s="20">
        <f t="shared" si="15"/>
        <v>0</v>
      </c>
      <c r="M45" s="20">
        <f t="shared" si="15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64</v>
      </c>
      <c r="B46" s="26">
        <f>SUM(B47:B53)</f>
        <v>-3449.72</v>
      </c>
      <c r="C46" s="26">
        <f aca="true" t="shared" si="16" ref="C46:M46">SUM(C47:C53)</f>
        <v>-2639.84</v>
      </c>
      <c r="D46" s="26">
        <f t="shared" si="16"/>
        <v>-3518.44</v>
      </c>
      <c r="E46" s="26">
        <f t="shared" si="16"/>
        <v>-8771.439999999999</v>
      </c>
      <c r="F46" s="26">
        <f t="shared" si="16"/>
        <v>-6729.4</v>
      </c>
      <c r="G46" s="26">
        <f t="shared" si="16"/>
        <v>-2515.64</v>
      </c>
      <c r="H46" s="26">
        <f t="shared" si="16"/>
        <v>-12510</v>
      </c>
      <c r="I46" s="26">
        <f t="shared" si="16"/>
        <v>-102.72</v>
      </c>
      <c r="J46" s="26">
        <f t="shared" si="16"/>
        <v>-5899.429999999999</v>
      </c>
      <c r="K46" s="26">
        <f t="shared" si="16"/>
        <v>-278.44</v>
      </c>
      <c r="L46" s="26">
        <f t="shared" si="16"/>
        <v>-13690.6</v>
      </c>
      <c r="M46" s="26">
        <f t="shared" si="16"/>
        <v>-8052.8</v>
      </c>
      <c r="N46" s="26">
        <f>SUM(N47:N53)</f>
        <v>-68158.47</v>
      </c>
    </row>
    <row r="47" spans="1:25" ht="18.75" customHeight="1">
      <c r="A47" s="13" t="s">
        <v>65</v>
      </c>
      <c r="B47" s="24">
        <v>-3240</v>
      </c>
      <c r="C47" s="24">
        <v>-2520</v>
      </c>
      <c r="D47" s="24">
        <v>-3420</v>
      </c>
      <c r="E47" s="24">
        <v>-8728.64</v>
      </c>
      <c r="F47" s="24">
        <v>-6708</v>
      </c>
      <c r="G47" s="24">
        <v>-2460</v>
      </c>
      <c r="H47" s="24">
        <v>-12510</v>
      </c>
      <c r="I47" s="24">
        <v>0</v>
      </c>
      <c r="J47" s="24">
        <v>-5693.99</v>
      </c>
      <c r="K47" s="24">
        <v>-180</v>
      </c>
      <c r="L47" s="24">
        <v>-13605</v>
      </c>
      <c r="M47" s="24">
        <v>-8010</v>
      </c>
      <c r="N47" s="24">
        <f t="shared" si="13"/>
        <v>-67075.63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66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3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67</v>
      </c>
      <c r="B49" s="24">
        <v>0</v>
      </c>
      <c r="C49" s="24">
        <v>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3"/>
        <v>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68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3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69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3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70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3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71</v>
      </c>
      <c r="B53" s="24">
        <v>-209.72</v>
      </c>
      <c r="C53" s="24">
        <v>-119.84</v>
      </c>
      <c r="D53" s="24">
        <v>-98.44</v>
      </c>
      <c r="E53" s="24">
        <v>-42.8</v>
      </c>
      <c r="F53" s="24">
        <v>-21.4</v>
      </c>
      <c r="G53" s="24">
        <v>-55.64</v>
      </c>
      <c r="H53" s="24">
        <v>0</v>
      </c>
      <c r="I53" s="24">
        <v>-102.72</v>
      </c>
      <c r="J53" s="24">
        <v>-205.44</v>
      </c>
      <c r="K53" s="24">
        <v>-98.44</v>
      </c>
      <c r="L53" s="24">
        <v>-85.6</v>
      </c>
      <c r="M53" s="24">
        <v>-42.8</v>
      </c>
      <c r="N53" s="24">
        <f t="shared" si="13"/>
        <v>-1082.84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72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3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73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3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74</v>
      </c>
      <c r="B57" s="29">
        <f aca="true" t="shared" si="17" ref="B57:M57">+B36+B42</f>
        <v>915495.93270068</v>
      </c>
      <c r="C57" s="29">
        <f t="shared" si="17"/>
        <v>628358.1015999999</v>
      </c>
      <c r="D57" s="29">
        <f t="shared" si="17"/>
        <v>618492.61640125</v>
      </c>
      <c r="E57" s="29">
        <f t="shared" si="17"/>
        <v>130624.96267040001</v>
      </c>
      <c r="F57" s="29">
        <f t="shared" si="17"/>
        <v>594290.17416125</v>
      </c>
      <c r="G57" s="29">
        <f t="shared" si="17"/>
        <v>743872.2056</v>
      </c>
      <c r="H57" s="29">
        <f t="shared" si="17"/>
        <v>773315.2721000002</v>
      </c>
      <c r="I57" s="29">
        <f t="shared" si="17"/>
        <v>729699.2309407999</v>
      </c>
      <c r="J57" s="29">
        <f t="shared" si="17"/>
        <v>569009.2961404</v>
      </c>
      <c r="K57" s="29">
        <f t="shared" si="17"/>
        <v>676328.55251216</v>
      </c>
      <c r="L57" s="29">
        <f t="shared" si="17"/>
        <v>305481.41099408997</v>
      </c>
      <c r="M57" s="29">
        <f t="shared" si="17"/>
        <v>165210.9817616</v>
      </c>
      <c r="N57" s="29">
        <f>SUM(B57:M57)</f>
        <v>6850178.7375826305</v>
      </c>
      <c r="O57"/>
      <c r="P57"/>
      <c r="Q57"/>
      <c r="R57"/>
      <c r="S57"/>
      <c r="T57"/>
      <c r="U57"/>
      <c r="V57"/>
      <c r="W57"/>
      <c r="X57"/>
      <c r="Y57"/>
    </row>
    <row r="58" spans="1:16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  <c r="P58" s="73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75</v>
      </c>
      <c r="B60" s="36">
        <f>SUM(B61:B74)</f>
        <v>915495.92</v>
      </c>
      <c r="C60" s="36">
        <f aca="true" t="shared" si="18" ref="C60:M60">SUM(C61:C74)</f>
        <v>628358.09</v>
      </c>
      <c r="D60" s="36">
        <f t="shared" si="18"/>
        <v>618492.62</v>
      </c>
      <c r="E60" s="36">
        <f t="shared" si="18"/>
        <v>130624.96</v>
      </c>
      <c r="F60" s="36">
        <f t="shared" si="18"/>
        <v>594290.17</v>
      </c>
      <c r="G60" s="36">
        <f t="shared" si="18"/>
        <v>743872.21</v>
      </c>
      <c r="H60" s="36">
        <f t="shared" si="18"/>
        <v>773315.27</v>
      </c>
      <c r="I60" s="36">
        <f t="shared" si="18"/>
        <v>729699.23</v>
      </c>
      <c r="J60" s="36">
        <f t="shared" si="18"/>
        <v>569009.29</v>
      </c>
      <c r="K60" s="36">
        <f t="shared" si="18"/>
        <v>676328.55</v>
      </c>
      <c r="L60" s="36">
        <f t="shared" si="18"/>
        <v>305481.41</v>
      </c>
      <c r="M60" s="36">
        <f t="shared" si="18"/>
        <v>165210.99</v>
      </c>
      <c r="N60" s="29">
        <f>SUM(N61:N74)</f>
        <v>6850178.709999999</v>
      </c>
    </row>
    <row r="61" spans="1:15" ht="18.75" customHeight="1">
      <c r="A61" s="17" t="s">
        <v>76</v>
      </c>
      <c r="B61" s="36">
        <v>184842.67</v>
      </c>
      <c r="C61" s="36">
        <v>178327.54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363170.21</v>
      </c>
      <c r="O61"/>
    </row>
    <row r="62" spans="1:15" ht="18.75" customHeight="1">
      <c r="A62" s="17" t="s">
        <v>77</v>
      </c>
      <c r="B62" s="36">
        <v>730653.25</v>
      </c>
      <c r="C62" s="36">
        <v>450030.55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19" ref="N62:N73">SUM(B62:M62)</f>
        <v>1180683.8</v>
      </c>
      <c r="O62"/>
    </row>
    <row r="63" spans="1:16" ht="18.75" customHeight="1">
      <c r="A63" s="17" t="s">
        <v>78</v>
      </c>
      <c r="B63" s="35">
        <v>0</v>
      </c>
      <c r="C63" s="35">
        <v>0</v>
      </c>
      <c r="D63" s="26">
        <f>608573.02+9919.6</f>
        <v>618492.62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19"/>
        <v>618492.62</v>
      </c>
      <c r="P63"/>
    </row>
    <row r="64" spans="1:17" ht="18.75" customHeight="1">
      <c r="A64" s="17" t="s">
        <v>79</v>
      </c>
      <c r="B64" s="35">
        <v>0</v>
      </c>
      <c r="C64" s="35">
        <v>0</v>
      </c>
      <c r="D64" s="35">
        <v>0</v>
      </c>
      <c r="E64" s="26">
        <v>130624.96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19"/>
        <v>130624.96</v>
      </c>
      <c r="Q64"/>
    </row>
    <row r="65" spans="1:18" ht="18.75" customHeight="1">
      <c r="A65" s="17" t="s">
        <v>80</v>
      </c>
      <c r="B65" s="35">
        <v>0</v>
      </c>
      <c r="C65" s="35">
        <v>0</v>
      </c>
      <c r="D65" s="35">
        <v>0</v>
      </c>
      <c r="E65" s="35">
        <v>0</v>
      </c>
      <c r="F65" s="26">
        <v>594290.17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19"/>
        <v>594290.17</v>
      </c>
      <c r="R65"/>
    </row>
    <row r="66" spans="1:19" ht="18.75" customHeight="1">
      <c r="A66" s="17" t="s">
        <v>81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743872.21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19"/>
        <v>743872.21</v>
      </c>
      <c r="S66"/>
    </row>
    <row r="67" spans="1:20" ht="18.75" customHeight="1">
      <c r="A67" s="17" t="s">
        <v>82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599983.23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19"/>
        <v>599983.23</v>
      </c>
      <c r="T67"/>
    </row>
    <row r="68" spans="1:20" ht="18.75" customHeight="1">
      <c r="A68" s="17" t="s">
        <v>83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173332.04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19"/>
        <v>173332.04</v>
      </c>
      <c r="T68"/>
    </row>
    <row r="69" spans="1:21" ht="18.75" customHeight="1">
      <c r="A69" s="17" t="s">
        <v>84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729699.23</v>
      </c>
      <c r="J69" s="35">
        <v>0</v>
      </c>
      <c r="K69" s="35">
        <v>0</v>
      </c>
      <c r="L69" s="35">
        <v>0</v>
      </c>
      <c r="M69" s="35">
        <v>0</v>
      </c>
      <c r="N69" s="26">
        <f t="shared" si="19"/>
        <v>729699.23</v>
      </c>
      <c r="U69"/>
    </row>
    <row r="70" spans="1:22" ht="18.75" customHeight="1">
      <c r="A70" s="17" t="s">
        <v>85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569009.29</v>
      </c>
      <c r="K70" s="35">
        <v>0</v>
      </c>
      <c r="L70" s="35">
        <v>0</v>
      </c>
      <c r="M70" s="35">
        <v>0</v>
      </c>
      <c r="N70" s="29">
        <f t="shared" si="19"/>
        <v>569009.29</v>
      </c>
      <c r="V70"/>
    </row>
    <row r="71" spans="1:23" ht="18.75" customHeight="1">
      <c r="A71" s="17" t="s">
        <v>86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676328.55</v>
      </c>
      <c r="L71" s="35">
        <v>0</v>
      </c>
      <c r="M71" s="62"/>
      <c r="N71" s="26">
        <f t="shared" si="19"/>
        <v>676328.55</v>
      </c>
      <c r="W71"/>
    </row>
    <row r="72" spans="1:24" ht="18.75" customHeight="1">
      <c r="A72" s="17" t="s">
        <v>87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305481.41</v>
      </c>
      <c r="M72" s="35">
        <v>0</v>
      </c>
      <c r="N72" s="29">
        <f t="shared" si="19"/>
        <v>305481.41</v>
      </c>
      <c r="X72"/>
    </row>
    <row r="73" spans="1:25" ht="18.75" customHeight="1">
      <c r="A73" s="17" t="s">
        <v>88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165210.99</v>
      </c>
      <c r="N73" s="26">
        <f t="shared" si="19"/>
        <v>165210.99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102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2.0900170770664177</v>
      </c>
      <c r="C78" s="45">
        <v>2.0818794947020334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1.8313950290093022</v>
      </c>
      <c r="C79" s="45">
        <v>1.7269866897308188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1.6808129927454873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2.3379723817364386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1.9617089510397188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1.5540577966417162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1.8303665187764082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1.789246553505785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1.7772389238890285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2.0016205779675964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1.9141697095921144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2.2734829885219843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2.226302664452628</v>
      </c>
      <c r="N90" s="51"/>
      <c r="Y90"/>
    </row>
    <row r="91" ht="21" customHeight="1">
      <c r="A91" s="40" t="s">
        <v>47</v>
      </c>
    </row>
    <row r="94" ht="14.25">
      <c r="B94" s="41"/>
    </row>
    <row r="95" ht="14.25">
      <c r="H95" s="42"/>
    </row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2016-04-14T18:43:59Z</dcterms:modified>
  <cp:category/>
  <cp:version/>
  <cp:contentType/>
  <cp:contentStatus/>
</cp:coreProperties>
</file>