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<sst xmlns="http://schemas.openxmlformats.org/spreadsheetml/2006/main" count="105" uniqueCount="103">
  <si>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</si>
  <si>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</si>
  <si>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</si>
  <si>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</si>
  <si>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</si>
  <si>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</si>
  <si>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</si>
  <si>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</si>
  <si>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</si>
  <si>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</si>
  <si>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</si>
  <si>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</si>
  <si>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</si>
  <si>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</si>
  <si>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</si>
  <si>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</si>
  <si>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</si>
  <si>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</si>
  <si>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</si>
  <si>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</si>
  <si>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</si>
  <si>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</si>
  <si>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</si>
  <si>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</si>
  <si>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</si>
  <si>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</si>
  <si>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</si>
  <si>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</si>
  <si>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</si>
  <si>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</si>
  <si>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</si>
  <si>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</si>
  <si>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</si>
  <si>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</si>
  <si>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</si>
  <si>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</si>
  <si>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</si>
  <si>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</si>
  <si>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</si>
  <si>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</si>
  <si>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</si>
  <si>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</si>
  <si>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</si>
  <si>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</si>
  <si>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</si>
  <si>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</si>
  <si>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</si>
  <si>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</si>
  <si>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OPERAÇÃO 01/04/16 - VENCIMENTO 08/04/16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</si>
  <si>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</si>
  <si>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</si>
  <si>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</si>
  <si>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</si>
  <si>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</si>
  <si>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</si>
  <si>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</si>
  <si>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</si>
  <si>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</si>
  <si>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</si>
  <si>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</si>
  <si>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</si>
  <si>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</si>
  <si>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</si>
  <si>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</si>
  <si>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</si>
  <si>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</si>
  <si>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</si>
  <si>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</si>
  <si>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</si>
  <si>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</si>
  <si>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</si>
  <si>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</si>
  <si>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</si>
  <si>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</si>
  <si>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</si>
  <si>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</si>
  <si>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</si>
  <si>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</si>
  <si>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</si>
  <si>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</si>
  <si>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</si>
  <si>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</si>
  <si>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</si>
  <si>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</si>
  <si>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</si>
  <si>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</si>
  <si>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</si>
  <si>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</si>
  <si>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</si>
  <si>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</si>
  <si>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</si>
  <si>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</si>
  <si>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</si>
  <si>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</si>
  <si>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</si>
  <si>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</si>
  <si>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</si>
  <si>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</si>
  <si>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</si>
  <si>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</si>
  <si>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</si>
  <si>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5.3. Revisão de Remuneração pelo Transporte Coletivo</t>
  </si>
  <si>
    <t>8. Tarifa de Remuneração por Passageiro (1)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</si>
</sst>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X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44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43</v>
      </c>
      <c r="C5" s="4" t="s">
        <v>43</v>
      </c>
      <c r="D5" s="4" t="s">
        <v>35</v>
      </c>
      <c r="E5" s="4" t="s">
        <v>46</v>
      </c>
      <c r="F5" s="4" t="s">
        <v>37</v>
      </c>
      <c r="G5" s="4" t="s">
        <v>45</v>
      </c>
      <c r="H5" s="4" t="s">
        <v>38</v>
      </c>
      <c r="I5" s="4" t="s">
        <v>39</v>
      </c>
      <c r="J5" s="4" t="s">
        <v>40</v>
      </c>
      <c r="K5" s="4" t="s">
        <v>39</v>
      </c>
      <c r="L5" s="4" t="s">
        <v>41</v>
      </c>
      <c r="M5" s="4" t="s">
        <v>42</v>
      </c>
      <c r="N5" s="71"/>
    </row>
    <row r="6" spans="1:14" ht="20.25" customHeight="1">
      <c r="A6" s="71"/>
      <c r="B6" s="3" t="s">
        <v>23</v>
      </c>
      <c r="C6" s="3" t="s">
        <v>24</v>
      </c>
      <c r="D6" s="3" t="s">
        <v>25</v>
      </c>
      <c r="E6" s="3" t="s">
        <v>26</v>
      </c>
      <c r="F6" s="3" t="s">
        <v>27</v>
      </c>
      <c r="G6" s="3" t="s">
        <v>28</v>
      </c>
      <c r="H6" s="3" t="s">
        <v>34</v>
      </c>
      <c r="I6" s="3" t="s">
        <v>29</v>
      </c>
      <c r="J6" s="3" t="s">
        <v>31</v>
      </c>
      <c r="K6" s="3" t="s">
        <v>30</v>
      </c>
      <c r="L6" s="3" t="s">
        <v>32</v>
      </c>
      <c r="M6" s="3" t="s">
        <v>33</v>
      </c>
      <c r="N6" s="71"/>
    </row>
    <row r="7" spans="1:24" ht="18.75" customHeight="1">
      <c r="A7" s="9" t="s">
        <v>3</v>
      </c>
      <c r="B7" s="10">
        <f>B8+B20+B24</f>
        <v>526991</v>
      </c>
      <c r="C7" s="10">
        <f>C8+C20+C24</f>
        <v>391709</v>
      </c>
      <c r="D7" s="10">
        <f>D8+D20+D24</f>
        <v>389657</v>
      </c>
      <c r="E7" s="10">
        <f>E8+E20+E24</f>
        <v>67572</v>
      </c>
      <c r="F7" s="10">
        <f aca="true" t="shared" si="0" ref="F7:M7">F8+F20+F24</f>
        <v>315204</v>
      </c>
      <c r="G7" s="10">
        <f t="shared" si="0"/>
        <v>531170</v>
      </c>
      <c r="H7" s="10">
        <f t="shared" si="0"/>
        <v>487928</v>
      </c>
      <c r="I7" s="10">
        <f t="shared" si="0"/>
        <v>429973</v>
      </c>
      <c r="J7" s="10">
        <f t="shared" si="0"/>
        <v>315620</v>
      </c>
      <c r="K7" s="10">
        <f t="shared" si="0"/>
        <v>381025</v>
      </c>
      <c r="L7" s="10">
        <f t="shared" si="0"/>
        <v>157704</v>
      </c>
      <c r="M7" s="10">
        <f t="shared" si="0"/>
        <v>89531</v>
      </c>
      <c r="N7" s="10">
        <f>+N8+N20+N24</f>
        <v>4084084</v>
      </c>
      <c r="O7"/>
      <c r="P7"/>
      <c r="Q7"/>
      <c r="R7"/>
      <c r="S7"/>
      <c r="T7"/>
      <c r="U7"/>
      <c r="V7"/>
      <c r="W7"/>
      <c r="X7"/>
    </row>
    <row r="8" spans="1:24" ht="18.75" customHeight="1">
      <c r="A8" s="11" t="s">
        <v>22</v>
      </c>
      <c r="B8" s="12">
        <f>+B9+B12+B16</f>
        <v>311036</v>
      </c>
      <c r="C8" s="12">
        <f>+C9+C12+C16</f>
        <v>241130</v>
      </c>
      <c r="D8" s="12">
        <f>+D9+D12+D16</f>
        <v>251387</v>
      </c>
      <c r="E8" s="12">
        <f>+E9+E12+E16</f>
        <v>40803</v>
      </c>
      <c r="F8" s="12">
        <f aca="true" t="shared" si="1" ref="F8:M8">+F9+F12+F16</f>
        <v>196523</v>
      </c>
      <c r="G8" s="12">
        <f t="shared" si="1"/>
        <v>330945</v>
      </c>
      <c r="H8" s="12">
        <f t="shared" si="1"/>
        <v>291793</v>
      </c>
      <c r="I8" s="12">
        <f t="shared" si="1"/>
        <v>264033</v>
      </c>
      <c r="J8" s="12">
        <f t="shared" si="1"/>
        <v>193184</v>
      </c>
      <c r="K8" s="12">
        <f t="shared" si="1"/>
        <v>222839</v>
      </c>
      <c r="L8" s="12">
        <f t="shared" si="1"/>
        <v>98716</v>
      </c>
      <c r="M8" s="12">
        <f t="shared" si="1"/>
        <v>58347</v>
      </c>
      <c r="N8" s="12">
        <f>SUM(B8:M8)</f>
        <v>2500736</v>
      </c>
      <c r="O8"/>
      <c r="P8"/>
      <c r="Q8"/>
      <c r="R8"/>
      <c r="S8"/>
      <c r="T8"/>
      <c r="U8"/>
      <c r="V8"/>
      <c r="W8"/>
      <c r="X8"/>
    </row>
    <row r="9" spans="1:24" ht="18.75" customHeight="1">
      <c r="A9" s="13" t="s">
        <v>4</v>
      </c>
      <c r="B9" s="14">
        <v>24306</v>
      </c>
      <c r="C9" s="14">
        <v>25042</v>
      </c>
      <c r="D9" s="14">
        <v>16023</v>
      </c>
      <c r="E9" s="14">
        <v>2973</v>
      </c>
      <c r="F9" s="14">
        <v>13181</v>
      </c>
      <c r="G9" s="14">
        <v>26607</v>
      </c>
      <c r="H9" s="14">
        <v>32329</v>
      </c>
      <c r="I9" s="14">
        <v>14798</v>
      </c>
      <c r="J9" s="14">
        <v>19370</v>
      </c>
      <c r="K9" s="14">
        <v>15814</v>
      </c>
      <c r="L9" s="14">
        <v>11300</v>
      </c>
      <c r="M9" s="14">
        <v>6804</v>
      </c>
      <c r="N9" s="12">
        <f aca="true" t="shared" si="2" ref="N9:N19">SUM(B9:M9)</f>
        <v>208547</v>
      </c>
      <c r="O9"/>
      <c r="P9"/>
      <c r="Q9"/>
      <c r="R9"/>
      <c r="S9"/>
      <c r="T9"/>
      <c r="U9"/>
      <c r="V9"/>
      <c r="W9"/>
      <c r="X9"/>
    </row>
    <row r="10" spans="1:24" ht="18.75" customHeight="1">
      <c r="A10" s="15" t="s">
        <v>5</v>
      </c>
      <c r="B10" s="14">
        <f>+B9-B11</f>
        <v>24306</v>
      </c>
      <c r="C10" s="14">
        <f>+C9-C11</f>
        <v>25042</v>
      </c>
      <c r="D10" s="14">
        <f>+D9-D11</f>
        <v>16023</v>
      </c>
      <c r="E10" s="14">
        <f>+E9-E11</f>
        <v>2973</v>
      </c>
      <c r="F10" s="14">
        <f aca="true" t="shared" si="3" ref="F10:M10">+F9-F11</f>
        <v>13181</v>
      </c>
      <c r="G10" s="14">
        <f t="shared" si="3"/>
        <v>26607</v>
      </c>
      <c r="H10" s="14">
        <f t="shared" si="3"/>
        <v>32329</v>
      </c>
      <c r="I10" s="14">
        <f t="shared" si="3"/>
        <v>14798</v>
      </c>
      <c r="J10" s="14">
        <f t="shared" si="3"/>
        <v>19370</v>
      </c>
      <c r="K10" s="14">
        <f t="shared" si="3"/>
        <v>15814</v>
      </c>
      <c r="L10" s="14">
        <f t="shared" si="3"/>
        <v>11300</v>
      </c>
      <c r="M10" s="14">
        <f t="shared" si="3"/>
        <v>6804</v>
      </c>
      <c r="N10" s="12">
        <f t="shared" si="2"/>
        <v>208547</v>
      </c>
      <c r="O10"/>
      <c r="P10"/>
      <c r="Q10"/>
      <c r="R10"/>
      <c r="S10"/>
      <c r="T10"/>
      <c r="U10"/>
      <c r="V10"/>
      <c r="W10"/>
      <c r="X10"/>
    </row>
    <row r="11" spans="1:2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</row>
    <row r="12" spans="1:24" ht="18.75" customHeight="1">
      <c r="A12" s="16" t="s">
        <v>17</v>
      </c>
      <c r="B12" s="14">
        <f>B13+B14+B15</f>
        <v>193847</v>
      </c>
      <c r="C12" s="14">
        <f>C13+C14+C15</f>
        <v>150423</v>
      </c>
      <c r="D12" s="14">
        <f>D13+D14+D15</f>
        <v>174365</v>
      </c>
      <c r="E12" s="14">
        <f>E13+E14+E15</f>
        <v>27041</v>
      </c>
      <c r="F12" s="14">
        <f aca="true" t="shared" si="4" ref="F12:M12">F13+F14+F15</f>
        <v>126038</v>
      </c>
      <c r="G12" s="14">
        <f t="shared" si="4"/>
        <v>217150</v>
      </c>
      <c r="H12" s="14">
        <f t="shared" si="4"/>
        <v>187432</v>
      </c>
      <c r="I12" s="14">
        <f t="shared" si="4"/>
        <v>181326</v>
      </c>
      <c r="J12" s="14">
        <f t="shared" si="4"/>
        <v>126069</v>
      </c>
      <c r="K12" s="14">
        <f t="shared" si="4"/>
        <v>146439</v>
      </c>
      <c r="L12" s="14">
        <f t="shared" si="4"/>
        <v>67113</v>
      </c>
      <c r="M12" s="14">
        <f t="shared" si="4"/>
        <v>40056</v>
      </c>
      <c r="N12" s="12">
        <f t="shared" si="2"/>
        <v>1637299</v>
      </c>
      <c r="O12"/>
      <c r="P12"/>
      <c r="Q12"/>
      <c r="R12"/>
      <c r="S12"/>
      <c r="T12"/>
      <c r="U12"/>
      <c r="V12"/>
      <c r="W12"/>
      <c r="X12"/>
    </row>
    <row r="13" spans="1:24" ht="18.75" customHeight="1">
      <c r="A13" s="15" t="s">
        <v>7</v>
      </c>
      <c r="B13" s="14">
        <v>95727</v>
      </c>
      <c r="C13" s="14">
        <v>75592</v>
      </c>
      <c r="D13" s="14">
        <v>84530</v>
      </c>
      <c r="E13" s="14">
        <v>13641</v>
      </c>
      <c r="F13" s="14">
        <v>61249</v>
      </c>
      <c r="G13" s="14">
        <v>107906</v>
      </c>
      <c r="H13" s="14">
        <v>97902</v>
      </c>
      <c r="I13" s="14">
        <v>93689</v>
      </c>
      <c r="J13" s="14">
        <v>62916</v>
      </c>
      <c r="K13" s="14">
        <v>72189</v>
      </c>
      <c r="L13" s="14">
        <v>33339</v>
      </c>
      <c r="M13" s="14">
        <v>19005</v>
      </c>
      <c r="N13" s="12">
        <f t="shared" si="2"/>
        <v>817685</v>
      </c>
      <c r="O13"/>
      <c r="P13"/>
      <c r="Q13"/>
      <c r="R13"/>
      <c r="S13"/>
      <c r="T13"/>
      <c r="U13"/>
      <c r="V13"/>
      <c r="W13"/>
      <c r="X13"/>
    </row>
    <row r="14" spans="1:24" ht="18.75" customHeight="1">
      <c r="A14" s="15" t="s">
        <v>8</v>
      </c>
      <c r="B14" s="14">
        <v>93395</v>
      </c>
      <c r="C14" s="14">
        <v>68827</v>
      </c>
      <c r="D14" s="14">
        <v>86679</v>
      </c>
      <c r="E14" s="14">
        <v>12587</v>
      </c>
      <c r="F14" s="14">
        <v>60800</v>
      </c>
      <c r="G14" s="14">
        <v>100953</v>
      </c>
      <c r="H14" s="14">
        <v>83540</v>
      </c>
      <c r="I14" s="14">
        <v>84651</v>
      </c>
      <c r="J14" s="14">
        <v>59738</v>
      </c>
      <c r="K14" s="14">
        <v>71108</v>
      </c>
      <c r="L14" s="14">
        <v>31909</v>
      </c>
      <c r="M14" s="14">
        <v>20215</v>
      </c>
      <c r="N14" s="12">
        <f t="shared" si="2"/>
        <v>774402</v>
      </c>
      <c r="O14"/>
      <c r="P14"/>
      <c r="Q14"/>
      <c r="R14"/>
      <c r="S14"/>
      <c r="T14"/>
      <c r="U14"/>
      <c r="V14"/>
      <c r="W14"/>
      <c r="X14"/>
    </row>
    <row r="15" spans="1:24" ht="18.75" customHeight="1">
      <c r="A15" s="15" t="s">
        <v>9</v>
      </c>
      <c r="B15" s="14">
        <v>4725</v>
      </c>
      <c r="C15" s="14">
        <v>6004</v>
      </c>
      <c r="D15" s="14">
        <v>3156</v>
      </c>
      <c r="E15" s="14">
        <v>813</v>
      </c>
      <c r="F15" s="14">
        <v>3989</v>
      </c>
      <c r="G15" s="14">
        <v>8291</v>
      </c>
      <c r="H15" s="14">
        <v>5990</v>
      </c>
      <c r="I15" s="14">
        <v>2986</v>
      </c>
      <c r="J15" s="14">
        <v>3415</v>
      </c>
      <c r="K15" s="14">
        <v>3142</v>
      </c>
      <c r="L15" s="14">
        <v>1865</v>
      </c>
      <c r="M15" s="14">
        <v>836</v>
      </c>
      <c r="N15" s="12">
        <f t="shared" si="2"/>
        <v>45212</v>
      </c>
      <c r="O15"/>
      <c r="P15"/>
      <c r="Q15"/>
      <c r="R15"/>
      <c r="S15"/>
      <c r="T15"/>
      <c r="U15"/>
      <c r="V15"/>
      <c r="W15"/>
      <c r="X15"/>
    </row>
    <row r="16" spans="1:14" ht="18.75" customHeight="1">
      <c r="A16" s="16" t="s">
        <v>21</v>
      </c>
      <c r="B16" s="14">
        <f>B17+B18+B19</f>
        <v>92883</v>
      </c>
      <c r="C16" s="14">
        <f>C17+C18+C19</f>
        <v>65665</v>
      </c>
      <c r="D16" s="14">
        <f>D17+D18+D19</f>
        <v>60999</v>
      </c>
      <c r="E16" s="14">
        <f>E17+E18+E19</f>
        <v>10789</v>
      </c>
      <c r="F16" s="14">
        <f aca="true" t="shared" si="5" ref="F16:M16">F17+F18+F19</f>
        <v>57304</v>
      </c>
      <c r="G16" s="14">
        <f t="shared" si="5"/>
        <v>87188</v>
      </c>
      <c r="H16" s="14">
        <f t="shared" si="5"/>
        <v>72032</v>
      </c>
      <c r="I16" s="14">
        <f t="shared" si="5"/>
        <v>67909</v>
      </c>
      <c r="J16" s="14">
        <f t="shared" si="5"/>
        <v>47745</v>
      </c>
      <c r="K16" s="14">
        <f t="shared" si="5"/>
        <v>60586</v>
      </c>
      <c r="L16" s="14">
        <f t="shared" si="5"/>
        <v>20303</v>
      </c>
      <c r="M16" s="14">
        <f t="shared" si="5"/>
        <v>11487</v>
      </c>
      <c r="N16" s="12">
        <f t="shared" si="2"/>
        <v>654890</v>
      </c>
    </row>
    <row r="17" spans="1:24" ht="18.75" customHeight="1">
      <c r="A17" s="15" t="s">
        <v>18</v>
      </c>
      <c r="B17" s="14">
        <v>13833</v>
      </c>
      <c r="C17" s="14">
        <v>10263</v>
      </c>
      <c r="D17" s="14">
        <v>9396</v>
      </c>
      <c r="E17" s="14">
        <v>1647</v>
      </c>
      <c r="F17" s="14">
        <v>8501</v>
      </c>
      <c r="G17" s="14">
        <v>14985</v>
      </c>
      <c r="H17" s="14">
        <v>12609</v>
      </c>
      <c r="I17" s="14">
        <v>12526</v>
      </c>
      <c r="J17" s="14">
        <v>8418</v>
      </c>
      <c r="K17" s="14">
        <v>11045</v>
      </c>
      <c r="L17" s="14">
        <v>3995</v>
      </c>
      <c r="M17" s="14">
        <v>2008</v>
      </c>
      <c r="N17" s="12">
        <f t="shared" si="2"/>
        <v>109226</v>
      </c>
      <c r="O17"/>
      <c r="P17"/>
      <c r="Q17"/>
      <c r="R17"/>
      <c r="S17"/>
      <c r="T17"/>
      <c r="U17"/>
      <c r="V17"/>
      <c r="W17"/>
      <c r="X17"/>
    </row>
    <row r="18" spans="1:24" ht="18.75" customHeight="1">
      <c r="A18" s="15" t="s">
        <v>19</v>
      </c>
      <c r="B18" s="14">
        <v>6113</v>
      </c>
      <c r="C18" s="14">
        <v>2747</v>
      </c>
      <c r="D18" s="14">
        <v>5353</v>
      </c>
      <c r="E18" s="14">
        <v>649</v>
      </c>
      <c r="F18" s="14">
        <v>3369</v>
      </c>
      <c r="G18" s="14">
        <v>5450</v>
      </c>
      <c r="H18" s="14">
        <v>4967</v>
      </c>
      <c r="I18" s="14">
        <v>5772</v>
      </c>
      <c r="J18" s="14">
        <v>3736</v>
      </c>
      <c r="K18" s="14">
        <v>5617</v>
      </c>
      <c r="L18" s="14">
        <v>1814</v>
      </c>
      <c r="M18" s="14">
        <v>864</v>
      </c>
      <c r="N18" s="12">
        <f t="shared" si="2"/>
        <v>46451</v>
      </c>
      <c r="O18"/>
      <c r="P18"/>
      <c r="Q18"/>
      <c r="R18"/>
      <c r="S18"/>
      <c r="T18"/>
      <c r="U18"/>
      <c r="V18"/>
      <c r="W18"/>
      <c r="X18"/>
    </row>
    <row r="19" spans="1:24" ht="18.75" customHeight="1">
      <c r="A19" s="15" t="s">
        <v>20</v>
      </c>
      <c r="B19" s="14">
        <v>72937</v>
      </c>
      <c r="C19" s="14">
        <v>52655</v>
      </c>
      <c r="D19" s="14">
        <v>46250</v>
      </c>
      <c r="E19" s="14">
        <v>8493</v>
      </c>
      <c r="F19" s="14">
        <v>45434</v>
      </c>
      <c r="G19" s="14">
        <v>66753</v>
      </c>
      <c r="H19" s="14">
        <v>54456</v>
      </c>
      <c r="I19" s="14">
        <v>49611</v>
      </c>
      <c r="J19" s="14">
        <v>35591</v>
      </c>
      <c r="K19" s="14">
        <v>43924</v>
      </c>
      <c r="L19" s="14">
        <v>14494</v>
      </c>
      <c r="M19" s="14">
        <v>8615</v>
      </c>
      <c r="N19" s="12">
        <f t="shared" si="2"/>
        <v>499213</v>
      </c>
      <c r="O19"/>
      <c r="P19"/>
      <c r="Q19"/>
      <c r="R19"/>
      <c r="S19"/>
      <c r="T19"/>
      <c r="U19"/>
      <c r="V19"/>
      <c r="W19"/>
      <c r="X19"/>
    </row>
    <row r="20" spans="1:24" ht="18.75" customHeight="1">
      <c r="A20" s="17" t="s">
        <v>10</v>
      </c>
      <c r="B20" s="18">
        <f>B21+B22+B23</f>
        <v>141308</v>
      </c>
      <c r="C20" s="18">
        <f>C21+C22+C23</f>
        <v>89146</v>
      </c>
      <c r="D20" s="18">
        <f>D21+D22+D23</f>
        <v>81375</v>
      </c>
      <c r="E20" s="18">
        <f>E21+E22+E23</f>
        <v>14144</v>
      </c>
      <c r="F20" s="18">
        <f aca="true" t="shared" si="6" ref="F20:M20">F21+F22+F23</f>
        <v>66331</v>
      </c>
      <c r="G20" s="18">
        <f t="shared" si="6"/>
        <v>114235</v>
      </c>
      <c r="H20" s="18">
        <f t="shared" si="6"/>
        <v>119870</v>
      </c>
      <c r="I20" s="18">
        <f t="shared" si="6"/>
        <v>112392</v>
      </c>
      <c r="J20" s="18">
        <f t="shared" si="6"/>
        <v>75773</v>
      </c>
      <c r="K20" s="18">
        <f t="shared" si="6"/>
        <v>113121</v>
      </c>
      <c r="L20" s="18">
        <f t="shared" si="6"/>
        <v>44061</v>
      </c>
      <c r="M20" s="18">
        <f t="shared" si="6"/>
        <v>23995</v>
      </c>
      <c r="N20" s="12">
        <f aca="true" t="shared" si="7" ref="N20:N26">SUM(B20:M20)</f>
        <v>995751</v>
      </c>
      <c r="O20"/>
      <c r="P20"/>
      <c r="Q20"/>
      <c r="R20"/>
      <c r="S20"/>
      <c r="T20"/>
      <c r="U20"/>
      <c r="V20"/>
      <c r="W20"/>
      <c r="X20"/>
    </row>
    <row r="21" spans="1:24" ht="18.75" customHeight="1">
      <c r="A21" s="13" t="s">
        <v>11</v>
      </c>
      <c r="B21" s="14">
        <v>76294</v>
      </c>
      <c r="C21" s="14">
        <v>51210</v>
      </c>
      <c r="D21" s="14">
        <v>45132</v>
      </c>
      <c r="E21" s="14">
        <v>8095</v>
      </c>
      <c r="F21" s="14">
        <v>36732</v>
      </c>
      <c r="G21" s="14">
        <v>65291</v>
      </c>
      <c r="H21" s="14">
        <v>70539</v>
      </c>
      <c r="I21" s="14">
        <v>64622</v>
      </c>
      <c r="J21" s="14">
        <v>42634</v>
      </c>
      <c r="K21" s="14">
        <v>61598</v>
      </c>
      <c r="L21" s="14">
        <v>24297</v>
      </c>
      <c r="M21" s="14">
        <v>12839</v>
      </c>
      <c r="N21" s="12">
        <f t="shared" si="7"/>
        <v>559283</v>
      </c>
      <c r="O21"/>
      <c r="P21"/>
      <c r="Q21"/>
      <c r="R21"/>
      <c r="S21"/>
      <c r="T21"/>
      <c r="U21"/>
      <c r="V21"/>
      <c r="W21"/>
      <c r="X21"/>
    </row>
    <row r="22" spans="1:24" ht="18.75" customHeight="1">
      <c r="A22" s="13" t="s">
        <v>12</v>
      </c>
      <c r="B22" s="14">
        <v>62642</v>
      </c>
      <c r="C22" s="14">
        <v>35684</v>
      </c>
      <c r="D22" s="14">
        <v>35038</v>
      </c>
      <c r="E22" s="14">
        <v>5725</v>
      </c>
      <c r="F22" s="14">
        <v>28180</v>
      </c>
      <c r="G22" s="14">
        <v>46051</v>
      </c>
      <c r="H22" s="14">
        <v>47000</v>
      </c>
      <c r="I22" s="14">
        <v>46220</v>
      </c>
      <c r="J22" s="14">
        <v>31760</v>
      </c>
      <c r="K22" s="14">
        <v>49771</v>
      </c>
      <c r="L22" s="14">
        <v>18939</v>
      </c>
      <c r="M22" s="14">
        <v>10779</v>
      </c>
      <c r="N22" s="12">
        <f t="shared" si="7"/>
        <v>417789</v>
      </c>
      <c r="O22"/>
      <c r="P22"/>
      <c r="Q22"/>
      <c r="R22"/>
      <c r="S22"/>
      <c r="T22"/>
      <c r="U22"/>
      <c r="V22"/>
      <c r="W22"/>
      <c r="X22"/>
    </row>
    <row r="23" spans="1:24" ht="18.75" customHeight="1">
      <c r="A23" s="13" t="s">
        <v>13</v>
      </c>
      <c r="B23" s="14">
        <v>2372</v>
      </c>
      <c r="C23" s="14">
        <v>2252</v>
      </c>
      <c r="D23" s="14">
        <v>1205</v>
      </c>
      <c r="E23" s="14">
        <v>324</v>
      </c>
      <c r="F23" s="14">
        <v>1419</v>
      </c>
      <c r="G23" s="14">
        <v>2893</v>
      </c>
      <c r="H23" s="14">
        <v>2331</v>
      </c>
      <c r="I23" s="14">
        <v>1550</v>
      </c>
      <c r="J23" s="14">
        <v>1379</v>
      </c>
      <c r="K23" s="14">
        <v>1752</v>
      </c>
      <c r="L23" s="14">
        <v>825</v>
      </c>
      <c r="M23" s="14">
        <v>377</v>
      </c>
      <c r="N23" s="12">
        <f t="shared" si="7"/>
        <v>18679</v>
      </c>
      <c r="O23"/>
      <c r="P23"/>
      <c r="Q23"/>
      <c r="R23"/>
      <c r="S23"/>
      <c r="T23"/>
      <c r="U23"/>
      <c r="V23"/>
      <c r="W23"/>
      <c r="X23"/>
    </row>
    <row r="24" spans="1:24" ht="18.75" customHeight="1">
      <c r="A24" s="17" t="s">
        <v>14</v>
      </c>
      <c r="B24" s="14">
        <f>B25+B26</f>
        <v>74647</v>
      </c>
      <c r="C24" s="14">
        <f>C25+C26</f>
        <v>61433</v>
      </c>
      <c r="D24" s="14">
        <f>D25+D26</f>
        <v>56895</v>
      </c>
      <c r="E24" s="14">
        <f>E25+E26</f>
        <v>12625</v>
      </c>
      <c r="F24" s="14">
        <f aca="true" t="shared" si="8" ref="F24:M24">F25+F26</f>
        <v>52350</v>
      </c>
      <c r="G24" s="14">
        <f t="shared" si="8"/>
        <v>85990</v>
      </c>
      <c r="H24" s="14">
        <f t="shared" si="8"/>
        <v>76265</v>
      </c>
      <c r="I24" s="14">
        <f t="shared" si="8"/>
        <v>53548</v>
      </c>
      <c r="J24" s="14">
        <f t="shared" si="8"/>
        <v>46663</v>
      </c>
      <c r="K24" s="14">
        <f t="shared" si="8"/>
        <v>45065</v>
      </c>
      <c r="L24" s="14">
        <f t="shared" si="8"/>
        <v>14927</v>
      </c>
      <c r="M24" s="14">
        <f t="shared" si="8"/>
        <v>7189</v>
      </c>
      <c r="N24" s="12">
        <f t="shared" si="7"/>
        <v>587597</v>
      </c>
      <c r="O24"/>
      <c r="P24"/>
      <c r="Q24"/>
      <c r="R24"/>
      <c r="S24"/>
      <c r="T24"/>
      <c r="U24"/>
      <c r="V24"/>
      <c r="W24"/>
      <c r="X24"/>
    </row>
    <row r="25" spans="1:24" ht="18.75" customHeight="1">
      <c r="A25" s="13" t="s">
        <v>15</v>
      </c>
      <c r="B25" s="14">
        <v>47774</v>
      </c>
      <c r="C25" s="14">
        <v>39317</v>
      </c>
      <c r="D25" s="14">
        <v>36413</v>
      </c>
      <c r="E25" s="14">
        <v>8080</v>
      </c>
      <c r="F25" s="14">
        <v>33504</v>
      </c>
      <c r="G25" s="14">
        <v>55034</v>
      </c>
      <c r="H25" s="14">
        <v>48810</v>
      </c>
      <c r="I25" s="14">
        <v>34271</v>
      </c>
      <c r="J25" s="14">
        <v>29864</v>
      </c>
      <c r="K25" s="14">
        <v>28842</v>
      </c>
      <c r="L25" s="14">
        <v>9553</v>
      </c>
      <c r="M25" s="14">
        <v>4601</v>
      </c>
      <c r="N25" s="12">
        <f t="shared" si="7"/>
        <v>376063</v>
      </c>
      <c r="O25"/>
      <c r="P25"/>
      <c r="Q25"/>
      <c r="R25"/>
      <c r="S25"/>
      <c r="T25"/>
      <c r="U25"/>
      <c r="V25"/>
      <c r="W25"/>
      <c r="X25"/>
    </row>
    <row r="26" spans="1:24" ht="18.75" customHeight="1">
      <c r="A26" s="13" t="s">
        <v>16</v>
      </c>
      <c r="B26" s="14">
        <v>26873</v>
      </c>
      <c r="C26" s="14">
        <v>22116</v>
      </c>
      <c r="D26" s="14">
        <v>20482</v>
      </c>
      <c r="E26" s="14">
        <v>4545</v>
      </c>
      <c r="F26" s="14">
        <v>18846</v>
      </c>
      <c r="G26" s="14">
        <v>30956</v>
      </c>
      <c r="H26" s="14">
        <v>27455</v>
      </c>
      <c r="I26" s="14">
        <v>19277</v>
      </c>
      <c r="J26" s="14">
        <v>16799</v>
      </c>
      <c r="K26" s="14">
        <v>16223</v>
      </c>
      <c r="L26" s="14">
        <v>5374</v>
      </c>
      <c r="M26" s="14">
        <v>2588</v>
      </c>
      <c r="N26" s="12">
        <f t="shared" si="7"/>
        <v>211534</v>
      </c>
      <c r="O26"/>
      <c r="P26"/>
      <c r="Q26"/>
      <c r="R26"/>
      <c r="S26"/>
      <c r="T26"/>
      <c r="U26"/>
      <c r="V26"/>
      <c r="W26"/>
      <c r="X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24" ht="18.75" customHeight="1">
      <c r="A28" s="2" t="s">
        <v>49</v>
      </c>
      <c r="B28" s="23">
        <v>1.87210546</v>
      </c>
      <c r="C28" s="23">
        <v>1.8086</v>
      </c>
      <c r="D28" s="23">
        <v>1.67545005</v>
      </c>
      <c r="E28" s="23">
        <v>2.3279184</v>
      </c>
      <c r="F28" s="23">
        <v>1.95524205</v>
      </c>
      <c r="G28" s="23">
        <v>1.5492</v>
      </c>
      <c r="H28" s="23">
        <v>1.8149</v>
      </c>
      <c r="I28" s="23">
        <v>1.7715117999999999</v>
      </c>
      <c r="J28" s="23">
        <v>1.9951343000000001</v>
      </c>
      <c r="K28" s="23">
        <v>1.90744976</v>
      </c>
      <c r="L28" s="23">
        <v>2.26553143</v>
      </c>
      <c r="M28" s="23">
        <v>2.21827856</v>
      </c>
      <c r="N28" s="65"/>
      <c r="O28"/>
      <c r="P28"/>
      <c r="Q28"/>
      <c r="R28"/>
      <c r="S28"/>
      <c r="T28"/>
      <c r="U28"/>
      <c r="V28"/>
      <c r="W28"/>
      <c r="X28"/>
    </row>
    <row r="29" spans="1:14" ht="18.75" customHeight="1">
      <c r="A29" s="17" t="s">
        <v>50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24" ht="18.75" customHeight="1">
      <c r="A30" s="53" t="s">
        <v>51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52</v>
      </c>
      <c r="B32" s="57">
        <v>3257.0800000000004</v>
      </c>
      <c r="C32" s="57">
        <v>2478.1200000000003</v>
      </c>
      <c r="D32" s="57">
        <v>2161.4</v>
      </c>
      <c r="E32" s="57">
        <v>646.2800000000001</v>
      </c>
      <c r="F32" s="57">
        <v>2161.4</v>
      </c>
      <c r="G32" s="57">
        <v>2662.1600000000003</v>
      </c>
      <c r="H32" s="57">
        <v>2897.56</v>
      </c>
      <c r="I32" s="57">
        <v>2546.6000000000004</v>
      </c>
      <c r="J32" s="57">
        <v>2118.6</v>
      </c>
      <c r="K32" s="57">
        <v>2602.2400000000002</v>
      </c>
      <c r="L32" s="57">
        <v>1271.16</v>
      </c>
      <c r="M32" s="57">
        <v>719.0400000000001</v>
      </c>
      <c r="N32" s="25">
        <f>SUM(B32:M32)</f>
        <v>25521.64</v>
      </c>
    </row>
    <row r="33" spans="1:24" ht="18.75" customHeight="1">
      <c r="A33" s="53" t="s">
        <v>53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</row>
    <row r="34" spans="1:24" ht="18.75" customHeight="1">
      <c r="A34" s="53" t="s">
        <v>54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55</v>
      </c>
      <c r="B36" s="61">
        <f>B37+B38+B39+B40</f>
        <v>989839.80847086</v>
      </c>
      <c r="C36" s="61">
        <f aca="true" t="shared" si="9" ref="C36:M36">C37+C38+C39+C40</f>
        <v>710923.0174</v>
      </c>
      <c r="D36" s="61">
        <f t="shared" si="9"/>
        <v>664931.84013285</v>
      </c>
      <c r="E36" s="61">
        <f t="shared" si="9"/>
        <v>157948.3821248</v>
      </c>
      <c r="F36" s="61">
        <f t="shared" si="9"/>
        <v>618461.5151282001</v>
      </c>
      <c r="G36" s="61">
        <f t="shared" si="9"/>
        <v>825550.724</v>
      </c>
      <c r="H36" s="61">
        <f t="shared" si="9"/>
        <v>888438.0872000001</v>
      </c>
      <c r="I36" s="61">
        <f t="shared" si="9"/>
        <v>764248.8431813999</v>
      </c>
      <c r="J36" s="61">
        <f t="shared" si="9"/>
        <v>631822.887766</v>
      </c>
      <c r="K36" s="61">
        <f t="shared" si="9"/>
        <v>729388.2848039999</v>
      </c>
      <c r="L36" s="61">
        <f t="shared" si="9"/>
        <v>358554.52863672</v>
      </c>
      <c r="M36" s="61">
        <f t="shared" si="9"/>
        <v>199323.73775536</v>
      </c>
      <c r="N36" s="61">
        <f>N37+N38+N39+N40</f>
        <v>7539431.656600188</v>
      </c>
    </row>
    <row r="37" spans="1:14" ht="18.75" customHeight="1">
      <c r="A37" s="58" t="s">
        <v>56</v>
      </c>
      <c r="B37" s="55">
        <f>B29*B7</f>
        <v>989847.1953</v>
      </c>
      <c r="C37" s="55">
        <f>C29*C7</f>
        <v>710795.1514</v>
      </c>
      <c r="D37" s="55">
        <f>D29*D7</f>
        <v>655013.417</v>
      </c>
      <c r="E37" s="55">
        <f>E29*E7</f>
        <v>157726.5624</v>
      </c>
      <c r="F37" s="55">
        <f>F29*F7</f>
        <v>618304.1664</v>
      </c>
      <c r="G37" s="55">
        <f>G29*G7</f>
        <v>825597.531</v>
      </c>
      <c r="H37" s="55">
        <f>H29*H7</f>
        <v>888272.924</v>
      </c>
      <c r="I37" s="55">
        <f>I29*I7</f>
        <v>764148.0155999999</v>
      </c>
      <c r="J37" s="55">
        <f>J29*J7</f>
        <v>631713.43</v>
      </c>
      <c r="K37" s="55">
        <f>K29*K7</f>
        <v>729167.5425</v>
      </c>
      <c r="L37" s="55">
        <f>L29*L7</f>
        <v>358445.4216</v>
      </c>
      <c r="M37" s="55">
        <f>M29*M7</f>
        <v>199260.1936</v>
      </c>
      <c r="N37" s="57">
        <f>SUM(B37:M37)</f>
        <v>7528291.550799999</v>
      </c>
    </row>
    <row r="38" spans="1:14" ht="18.75" customHeight="1">
      <c r="A38" s="58" t="s">
        <v>57</v>
      </c>
      <c r="B38" s="55">
        <f>B30*B7</f>
        <v>-3264.46682914</v>
      </c>
      <c r="C38" s="55">
        <f>C30*C7</f>
        <v>-2350.254</v>
      </c>
      <c r="D38" s="55">
        <f>D30*D7</f>
        <v>-2162.57686715</v>
      </c>
      <c r="E38" s="55">
        <f>E30*E7</f>
        <v>-424.4602752</v>
      </c>
      <c r="F38" s="55">
        <f>F30*F7</f>
        <v>-2004.0512718</v>
      </c>
      <c r="G38" s="55">
        <f>G30*G7</f>
        <v>-2708.967</v>
      </c>
      <c r="H38" s="55">
        <f>H30*H7</f>
        <v>-2732.3968</v>
      </c>
      <c r="I38" s="55">
        <f>I30*I7</f>
        <v>-2445.7724186</v>
      </c>
      <c r="J38" s="55">
        <f>J30*J7</f>
        <v>-2009.1422340000001</v>
      </c>
      <c r="K38" s="55">
        <f>K30*K7</f>
        <v>-2381.497696</v>
      </c>
      <c r="L38" s="55">
        <f>L30*L7</f>
        <v>-1162.0529632799999</v>
      </c>
      <c r="M38" s="55">
        <f>M30*M7</f>
        <v>-655.49584464</v>
      </c>
      <c r="N38" s="25">
        <f>SUM(B38:M38)</f>
        <v>-24301.13419981</v>
      </c>
    </row>
    <row r="39" spans="1:14" ht="18.75" customHeight="1">
      <c r="A39" s="58" t="s">
        <v>58</v>
      </c>
      <c r="B39" s="55">
        <f aca="true" t="shared" si="10" ref="B39:M39">B32</f>
        <v>3257.0800000000004</v>
      </c>
      <c r="C39" s="55">
        <f t="shared" si="10"/>
        <v>2478.1200000000003</v>
      </c>
      <c r="D39" s="55">
        <f t="shared" si="10"/>
        <v>2161.4</v>
      </c>
      <c r="E39" s="55">
        <f t="shared" si="10"/>
        <v>646.2800000000001</v>
      </c>
      <c r="F39" s="55">
        <f t="shared" si="10"/>
        <v>2161.4</v>
      </c>
      <c r="G39" s="55">
        <f t="shared" si="10"/>
        <v>2662.1600000000003</v>
      </c>
      <c r="H39" s="55">
        <f t="shared" si="10"/>
        <v>2897.56</v>
      </c>
      <c r="I39" s="55">
        <f t="shared" si="10"/>
        <v>2546.6000000000004</v>
      </c>
      <c r="J39" s="55">
        <f t="shared" si="10"/>
        <v>2118.6</v>
      </c>
      <c r="K39" s="55">
        <f t="shared" si="10"/>
        <v>2602.2400000000002</v>
      </c>
      <c r="L39" s="55">
        <f t="shared" si="10"/>
        <v>1271.16</v>
      </c>
      <c r="M39" s="55">
        <f t="shared" si="10"/>
        <v>719.0400000000001</v>
      </c>
      <c r="N39" s="57">
        <f>SUM(B39:M39)</f>
        <v>25521.64</v>
      </c>
    </row>
    <row r="40" spans="1:24" ht="18.75" customHeight="1">
      <c r="A40" s="2" t="s">
        <v>59</v>
      </c>
      <c r="B40" s="55">
        <v>0</v>
      </c>
      <c r="C40" s="55">
        <v>0</v>
      </c>
      <c r="D40" s="55">
        <v>9919.6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9919.6</v>
      </c>
      <c r="O40"/>
      <c r="P40"/>
      <c r="Q40"/>
      <c r="R40"/>
      <c r="S40"/>
      <c r="T40"/>
      <c r="U40"/>
      <c r="V40"/>
      <c r="W40"/>
      <c r="X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60</v>
      </c>
      <c r="B42" s="25">
        <f>+B43+B46+B54+B55</f>
        <v>-116476.52</v>
      </c>
      <c r="C42" s="25">
        <f aca="true" t="shared" si="11" ref="C42:M42">+C43+C46+C54+C55</f>
        <v>-103287.3</v>
      </c>
      <c r="D42" s="25">
        <f t="shared" si="11"/>
        <v>-82533</v>
      </c>
      <c r="E42" s="25">
        <f t="shared" si="11"/>
        <v>-32913.2</v>
      </c>
      <c r="F42" s="25">
        <f t="shared" si="11"/>
        <v>-69359.06</v>
      </c>
      <c r="G42" s="25">
        <f t="shared" si="11"/>
        <v>-107282.24</v>
      </c>
      <c r="H42" s="25">
        <f t="shared" si="11"/>
        <v>-136203.63</v>
      </c>
      <c r="I42" s="25">
        <f t="shared" si="11"/>
        <v>-93955.12</v>
      </c>
      <c r="J42" s="25">
        <f t="shared" si="11"/>
        <v>-78683.44</v>
      </c>
      <c r="K42" s="25">
        <f t="shared" si="11"/>
        <v>-117094.14</v>
      </c>
      <c r="L42" s="25">
        <f t="shared" si="11"/>
        <v>-52565.6</v>
      </c>
      <c r="M42" s="25">
        <f t="shared" si="11"/>
        <v>-33824.43</v>
      </c>
      <c r="N42" s="25">
        <f>+N43+N46+N54+N55</f>
        <v>-1024177.6799999998</v>
      </c>
    </row>
    <row r="43" spans="1:14" ht="18.75" customHeight="1">
      <c r="A43" s="17" t="s">
        <v>61</v>
      </c>
      <c r="B43" s="26">
        <f>B44+B45</f>
        <v>-92362.8</v>
      </c>
      <c r="C43" s="26">
        <f>C44+C45</f>
        <v>-95159.6</v>
      </c>
      <c r="D43" s="26">
        <f>D44+D45</f>
        <v>-60887.4</v>
      </c>
      <c r="E43" s="26">
        <f>E44+E45</f>
        <v>-11297.4</v>
      </c>
      <c r="F43" s="26">
        <f aca="true" t="shared" si="12" ref="F43:M43">F44+F45</f>
        <v>-50087.8</v>
      </c>
      <c r="G43" s="26">
        <f t="shared" si="12"/>
        <v>-101106.6</v>
      </c>
      <c r="H43" s="26">
        <f t="shared" si="12"/>
        <v>-122850.2</v>
      </c>
      <c r="I43" s="26">
        <f t="shared" si="12"/>
        <v>-56232.4</v>
      </c>
      <c r="J43" s="26">
        <f t="shared" si="12"/>
        <v>-73606</v>
      </c>
      <c r="K43" s="26">
        <f t="shared" si="12"/>
        <v>-60093.2</v>
      </c>
      <c r="L43" s="26">
        <f t="shared" si="12"/>
        <v>-42940</v>
      </c>
      <c r="M43" s="26">
        <f t="shared" si="12"/>
        <v>-25855.2</v>
      </c>
      <c r="N43" s="25">
        <f aca="true" t="shared" si="13" ref="N43:N55">SUM(B43:M43)</f>
        <v>-792478.5999999999</v>
      </c>
    </row>
    <row r="44" spans="1:24" ht="18.75" customHeight="1">
      <c r="A44" s="13" t="s">
        <v>62</v>
      </c>
      <c r="B44" s="20">
        <f>ROUND(-B9*$D$3,2)</f>
        <v>-92362.8</v>
      </c>
      <c r="C44" s="20">
        <f>ROUND(-C9*$D$3,2)</f>
        <v>-95159.6</v>
      </c>
      <c r="D44" s="20">
        <f>ROUND(-D9*$D$3,2)</f>
        <v>-60887.4</v>
      </c>
      <c r="E44" s="20">
        <f>ROUND(-E9*$D$3,2)</f>
        <v>-11297.4</v>
      </c>
      <c r="F44" s="20">
        <f aca="true" t="shared" si="14" ref="F44:M44">ROUND(-F9*$D$3,2)</f>
        <v>-50087.8</v>
      </c>
      <c r="G44" s="20">
        <f t="shared" si="14"/>
        <v>-101106.6</v>
      </c>
      <c r="H44" s="20">
        <f t="shared" si="14"/>
        <v>-122850.2</v>
      </c>
      <c r="I44" s="20">
        <f t="shared" si="14"/>
        <v>-56232.4</v>
      </c>
      <c r="J44" s="20">
        <f t="shared" si="14"/>
        <v>-73606</v>
      </c>
      <c r="K44" s="20">
        <f t="shared" si="14"/>
        <v>-60093.2</v>
      </c>
      <c r="L44" s="20">
        <f t="shared" si="14"/>
        <v>-42940</v>
      </c>
      <c r="M44" s="20">
        <f t="shared" si="14"/>
        <v>-25855.2</v>
      </c>
      <c r="N44" s="47">
        <f t="shared" si="13"/>
        <v>-792478.5999999999</v>
      </c>
      <c r="O44"/>
      <c r="P44"/>
      <c r="Q44"/>
      <c r="R44"/>
      <c r="S44"/>
      <c r="T44"/>
      <c r="U44"/>
      <c r="V44"/>
      <c r="W44"/>
      <c r="X44"/>
    </row>
    <row r="45" spans="1:24" ht="18.75" customHeight="1">
      <c r="A45" s="13" t="s">
        <v>63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5" ref="F45:M45">ROUND(F11*$D$3,2)</f>
        <v>0</v>
      </c>
      <c r="G45" s="20">
        <f t="shared" si="15"/>
        <v>0</v>
      </c>
      <c r="H45" s="20">
        <f t="shared" si="15"/>
        <v>0</v>
      </c>
      <c r="I45" s="20">
        <f t="shared" si="15"/>
        <v>0</v>
      </c>
      <c r="J45" s="20">
        <f t="shared" si="15"/>
        <v>0</v>
      </c>
      <c r="K45" s="20">
        <f t="shared" si="15"/>
        <v>0</v>
      </c>
      <c r="L45" s="20">
        <f t="shared" si="15"/>
        <v>0</v>
      </c>
      <c r="M45" s="20">
        <f t="shared" si="15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</row>
    <row r="46" spans="1:14" ht="18.75" customHeight="1">
      <c r="A46" s="17" t="s">
        <v>64</v>
      </c>
      <c r="B46" s="26">
        <f>SUM(B47:B53)</f>
        <v>-24113.72</v>
      </c>
      <c r="C46" s="26">
        <f aca="true" t="shared" si="16" ref="C46:M46">SUM(C47:C53)</f>
        <v>-8127.7</v>
      </c>
      <c r="D46" s="26">
        <f t="shared" si="16"/>
        <v>-21645.6</v>
      </c>
      <c r="E46" s="26">
        <f t="shared" si="16"/>
        <v>-21615.8</v>
      </c>
      <c r="F46" s="26">
        <f t="shared" si="16"/>
        <v>-19271.260000000002</v>
      </c>
      <c r="G46" s="26">
        <f t="shared" si="16"/>
        <v>-6175.64</v>
      </c>
      <c r="H46" s="26">
        <f t="shared" si="16"/>
        <v>-13353.43</v>
      </c>
      <c r="I46" s="26">
        <f t="shared" si="16"/>
        <v>-37722.72</v>
      </c>
      <c r="J46" s="26">
        <f t="shared" si="16"/>
        <v>-5077.44</v>
      </c>
      <c r="K46" s="26">
        <f t="shared" si="16"/>
        <v>-57000.94</v>
      </c>
      <c r="L46" s="26">
        <f t="shared" si="16"/>
        <v>-9625.6</v>
      </c>
      <c r="M46" s="26">
        <f t="shared" si="16"/>
        <v>-7969.2300000000005</v>
      </c>
      <c r="N46" s="26">
        <f>SUM(N47:N53)</f>
        <v>-231699.08</v>
      </c>
    </row>
    <row r="47" spans="1:24" ht="18.75" customHeight="1">
      <c r="A47" s="13" t="s">
        <v>65</v>
      </c>
      <c r="B47" s="24">
        <v>-23904</v>
      </c>
      <c r="C47" s="24">
        <v>-8007.86</v>
      </c>
      <c r="D47" s="24">
        <v>-21547.16</v>
      </c>
      <c r="E47" s="24">
        <v>-21573</v>
      </c>
      <c r="F47" s="24">
        <v>-19249.86</v>
      </c>
      <c r="G47" s="24">
        <v>-6120</v>
      </c>
      <c r="H47" s="24">
        <v>-13353.43</v>
      </c>
      <c r="I47" s="24">
        <v>-37620</v>
      </c>
      <c r="J47" s="24">
        <v>-4872</v>
      </c>
      <c r="K47" s="24">
        <v>-56902.5</v>
      </c>
      <c r="L47" s="24">
        <v>-9540</v>
      </c>
      <c r="M47" s="24">
        <v>-7926.43</v>
      </c>
      <c r="N47" s="24">
        <f t="shared" si="13"/>
        <v>-230616.24</v>
      </c>
      <c r="O47"/>
      <c r="P47"/>
      <c r="Q47"/>
      <c r="R47"/>
      <c r="S47"/>
      <c r="T47"/>
      <c r="U47"/>
      <c r="V47"/>
      <c r="W47"/>
      <c r="X47"/>
    </row>
    <row r="48" spans="1:24" ht="18.75" customHeight="1">
      <c r="A48" s="13" t="s">
        <v>66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3"/>
        <v>0</v>
      </c>
      <c r="O48"/>
      <c r="P48"/>
      <c r="Q48"/>
      <c r="R48"/>
      <c r="S48"/>
      <c r="T48"/>
      <c r="U48"/>
      <c r="V48"/>
      <c r="W48"/>
      <c r="X48"/>
    </row>
    <row r="49" spans="1:24" ht="18.75" customHeight="1">
      <c r="A49" s="13" t="s">
        <v>67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3"/>
        <v>0</v>
      </c>
      <c r="O49"/>
      <c r="P49"/>
      <c r="Q49"/>
      <c r="R49"/>
      <c r="S49"/>
      <c r="T49"/>
      <c r="U49"/>
      <c r="V49"/>
      <c r="W49"/>
      <c r="X49"/>
    </row>
    <row r="50" spans="1:24" ht="18.75" customHeight="1">
      <c r="A50" s="13" t="s">
        <v>68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3"/>
        <v>0</v>
      </c>
      <c r="O50"/>
      <c r="P50"/>
      <c r="Q50"/>
      <c r="R50"/>
      <c r="S50"/>
      <c r="T50"/>
      <c r="U50"/>
      <c r="V50"/>
      <c r="W50"/>
      <c r="X50"/>
    </row>
    <row r="51" spans="1:24" ht="18.75" customHeight="1">
      <c r="A51" s="13" t="s">
        <v>69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3"/>
        <v>0</v>
      </c>
      <c r="O51"/>
      <c r="P51"/>
      <c r="Q51"/>
      <c r="R51"/>
      <c r="S51"/>
      <c r="T51"/>
      <c r="U51"/>
      <c r="V51"/>
      <c r="W51"/>
      <c r="X51"/>
    </row>
    <row r="52" spans="1:24" ht="18.75" customHeight="1">
      <c r="A52" s="16" t="s">
        <v>70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3"/>
        <v>0</v>
      </c>
      <c r="O52"/>
      <c r="P52"/>
      <c r="Q52"/>
      <c r="R52"/>
      <c r="S52"/>
      <c r="T52"/>
      <c r="U52"/>
      <c r="V52"/>
      <c r="W52"/>
      <c r="X52"/>
    </row>
    <row r="53" spans="1:24" ht="18.75" customHeight="1">
      <c r="A53" s="16" t="s">
        <v>71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3"/>
        <v>-1082.84</v>
      </c>
      <c r="O53"/>
      <c r="P53"/>
      <c r="Q53"/>
      <c r="R53"/>
      <c r="S53"/>
      <c r="T53"/>
      <c r="U53"/>
      <c r="V53"/>
      <c r="W53"/>
      <c r="X53"/>
    </row>
    <row r="54" spans="1:24" ht="18.75" customHeight="1">
      <c r="A54" s="17" t="s">
        <v>101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3"/>
        <v>0</v>
      </c>
      <c r="O54"/>
      <c r="P54"/>
      <c r="Q54"/>
      <c r="R54"/>
      <c r="S54"/>
      <c r="T54"/>
      <c r="U54"/>
      <c r="V54"/>
      <c r="W54"/>
      <c r="X54"/>
    </row>
    <row r="55" spans="1:24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3"/>
        <v>0</v>
      </c>
      <c r="O55"/>
      <c r="P55"/>
      <c r="Q55"/>
      <c r="R55"/>
      <c r="S55"/>
      <c r="T55"/>
      <c r="U55"/>
      <c r="V55"/>
      <c r="W55"/>
      <c r="X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4" ht="15.75">
      <c r="A57" s="2" t="s">
        <v>73</v>
      </c>
      <c r="B57" s="29">
        <f aca="true" t="shared" si="17" ref="B57:M57">+B36+B42</f>
        <v>873363.28847086</v>
      </c>
      <c r="C57" s="29">
        <f t="shared" si="17"/>
        <v>607635.7174</v>
      </c>
      <c r="D57" s="29">
        <f t="shared" si="17"/>
        <v>582398.84013285</v>
      </c>
      <c r="E57" s="29">
        <f t="shared" si="17"/>
        <v>125035.1821248</v>
      </c>
      <c r="F57" s="29">
        <f t="shared" si="17"/>
        <v>549102.4551282001</v>
      </c>
      <c r="G57" s="29">
        <f t="shared" si="17"/>
        <v>718268.484</v>
      </c>
      <c r="H57" s="29">
        <f t="shared" si="17"/>
        <v>752234.4572000001</v>
      </c>
      <c r="I57" s="29">
        <f t="shared" si="17"/>
        <v>670293.7231813999</v>
      </c>
      <c r="J57" s="29">
        <f t="shared" si="17"/>
        <v>553139.4477659999</v>
      </c>
      <c r="K57" s="29">
        <f t="shared" si="17"/>
        <v>612294.1448039999</v>
      </c>
      <c r="L57" s="29">
        <f t="shared" si="17"/>
        <v>305988.92863672</v>
      </c>
      <c r="M57" s="29">
        <f t="shared" si="17"/>
        <v>165499.30775536</v>
      </c>
      <c r="N57" s="29">
        <f>SUM(B57:M57)</f>
        <v>6515253.97660019</v>
      </c>
      <c r="O57"/>
      <c r="P57"/>
      <c r="Q57"/>
      <c r="R57"/>
      <c r="S57"/>
      <c r="T57"/>
      <c r="U57"/>
      <c r="V57"/>
      <c r="W57"/>
      <c r="X57"/>
    </row>
    <row r="58" spans="1:15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  <c r="O58" s="73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873363.2899999999</v>
      </c>
      <c r="C60" s="36">
        <f aca="true" t="shared" si="18" ref="C60:M60">SUM(C61:C74)</f>
        <v>607635.72</v>
      </c>
      <c r="D60" s="36">
        <f t="shared" si="18"/>
        <v>582398.84</v>
      </c>
      <c r="E60" s="36">
        <f t="shared" si="18"/>
        <v>125035.18</v>
      </c>
      <c r="F60" s="36">
        <f t="shared" si="18"/>
        <v>549102.46</v>
      </c>
      <c r="G60" s="36">
        <f t="shared" si="18"/>
        <v>718268.48</v>
      </c>
      <c r="H60" s="36">
        <f t="shared" si="18"/>
        <v>752234.45</v>
      </c>
      <c r="I60" s="36">
        <f t="shared" si="18"/>
        <v>670293.73</v>
      </c>
      <c r="J60" s="36">
        <f t="shared" si="18"/>
        <v>553139.45</v>
      </c>
      <c r="K60" s="36">
        <f t="shared" si="18"/>
        <v>612294.14</v>
      </c>
      <c r="L60" s="36">
        <f t="shared" si="18"/>
        <v>305988.93</v>
      </c>
      <c r="M60" s="36">
        <f t="shared" si="18"/>
        <v>165499.3</v>
      </c>
      <c r="N60" s="29">
        <f>SUM(N61:N74)</f>
        <v>6515253.97</v>
      </c>
    </row>
    <row r="61" spans="1:14" ht="18.75" customHeight="1">
      <c r="A61" s="17" t="s">
        <v>75</v>
      </c>
      <c r="B61" s="36">
        <v>181139.33</v>
      </c>
      <c r="C61" s="36">
        <v>177171.95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358311.28</v>
      </c>
    </row>
    <row r="62" spans="1:14" ht="18.75" customHeight="1">
      <c r="A62" s="17" t="s">
        <v>76</v>
      </c>
      <c r="B62" s="36">
        <v>692223.96</v>
      </c>
      <c r="C62" s="36">
        <v>430463.77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19" ref="N62:N73">SUM(B62:M62)</f>
        <v>1122687.73</v>
      </c>
    </row>
    <row r="63" spans="1:15" ht="18.75" customHeight="1">
      <c r="A63" s="17" t="s">
        <v>77</v>
      </c>
      <c r="B63" s="35">
        <v>0</v>
      </c>
      <c r="C63" s="35">
        <v>0</v>
      </c>
      <c r="D63" s="26">
        <f>572479.24+9919.6</f>
        <v>582398.84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19"/>
        <v>582398.84</v>
      </c>
      <c r="O63"/>
    </row>
    <row r="64" spans="1:16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125035.18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19"/>
        <v>125035.18</v>
      </c>
      <c r="P64"/>
    </row>
    <row r="65" spans="1:17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549102.46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19"/>
        <v>549102.46</v>
      </c>
      <c r="Q65"/>
    </row>
    <row r="66" spans="1:18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718268.48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19"/>
        <v>718268.48</v>
      </c>
      <c r="R66"/>
    </row>
    <row r="67" spans="1:19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584961.83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19"/>
        <v>584961.83</v>
      </c>
      <c r="S67"/>
    </row>
    <row r="68" spans="1:19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167272.62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19"/>
        <v>167272.62</v>
      </c>
      <c r="S68"/>
    </row>
    <row r="69" spans="1:20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670293.73</v>
      </c>
      <c r="J69" s="35">
        <v>0</v>
      </c>
      <c r="K69" s="35">
        <v>0</v>
      </c>
      <c r="L69" s="35">
        <v>0</v>
      </c>
      <c r="M69" s="35">
        <v>0</v>
      </c>
      <c r="N69" s="26">
        <f t="shared" si="19"/>
        <v>670293.73</v>
      </c>
      <c r="T69"/>
    </row>
    <row r="70" spans="1:21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553139.45</v>
      </c>
      <c r="K70" s="35">
        <v>0</v>
      </c>
      <c r="L70" s="35">
        <v>0</v>
      </c>
      <c r="M70" s="35">
        <v>0</v>
      </c>
      <c r="N70" s="29">
        <f t="shared" si="19"/>
        <v>553139.45</v>
      </c>
      <c r="U70"/>
    </row>
    <row r="71" spans="1:22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612294.14</v>
      </c>
      <c r="L71" s="35">
        <v>0</v>
      </c>
      <c r="M71" s="62"/>
      <c r="N71" s="26">
        <f t="shared" si="19"/>
        <v>612294.14</v>
      </c>
      <c r="V71"/>
    </row>
    <row r="72" spans="1:23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305988.93</v>
      </c>
      <c r="M72" s="35">
        <v>0</v>
      </c>
      <c r="N72" s="29">
        <f t="shared" si="19"/>
        <v>305988.93</v>
      </c>
      <c r="W72"/>
    </row>
    <row r="73" spans="1:24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165499.3</v>
      </c>
      <c r="N73" s="26">
        <f t="shared" si="19"/>
        <v>165499.3</v>
      </c>
      <c r="X73"/>
    </row>
    <row r="74" spans="1:24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102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4" ht="18.75" customHeight="1">
      <c r="A78" s="17" t="s">
        <v>88</v>
      </c>
      <c r="B78" s="45">
        <v>2.08282311179173</v>
      </c>
      <c r="C78" s="45">
        <v>2.0756361478267924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</row>
    <row r="79" spans="1:14" ht="18.75" customHeight="1">
      <c r="A79" s="17" t="s">
        <v>89</v>
      </c>
      <c r="B79" s="45">
        <v>1.8315901778617896</v>
      </c>
      <c r="C79" s="45">
        <v>1.727158778787455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</row>
    <row r="80" spans="1:15" ht="18.75" customHeight="1">
      <c r="A80" s="17" t="s">
        <v>90</v>
      </c>
      <c r="B80" s="45">
        <v>0</v>
      </c>
      <c r="C80" s="45">
        <v>0</v>
      </c>
      <c r="D80" s="22">
        <f>(D$37+D$38+D$39)/D$7</f>
        <v>1.6809969797356392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O80"/>
    </row>
    <row r="81" spans="1:16" ht="18.75" customHeight="1">
      <c r="A81" s="17" t="s">
        <v>91</v>
      </c>
      <c r="B81" s="45">
        <v>0</v>
      </c>
      <c r="C81" s="45">
        <v>0</v>
      </c>
      <c r="D81" s="45">
        <v>0</v>
      </c>
      <c r="E81" s="22">
        <f>(E$37+E$38+E$39)/E$7</f>
        <v>2.3374827165808325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P81"/>
    </row>
    <row r="82" spans="1:17" ht="18.75" customHeight="1">
      <c r="A82" s="17" t="s">
        <v>92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1.9620991964829129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Q82"/>
    </row>
    <row r="83" spans="1:18" ht="18.75" customHeight="1">
      <c r="A83" s="17" t="s">
        <v>93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1.5542118794359623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R83"/>
    </row>
    <row r="84" spans="1:19" ht="18.75" customHeight="1">
      <c r="A84" s="17" t="s">
        <v>94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1.830552544609805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S84"/>
    </row>
    <row r="85" spans="1:19" ht="18.75" customHeight="1">
      <c r="A85" s="17" t="s">
        <v>95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1.7893873718950843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S85"/>
    </row>
    <row r="86" spans="1:20" ht="18.75" customHeight="1">
      <c r="A86" s="17" t="s">
        <v>96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1.7774344974717013</v>
      </c>
      <c r="J86" s="45">
        <v>0</v>
      </c>
      <c r="K86" s="35">
        <v>0</v>
      </c>
      <c r="L86" s="45">
        <v>0</v>
      </c>
      <c r="M86" s="45">
        <v>0</v>
      </c>
      <c r="N86" s="26"/>
      <c r="T86"/>
    </row>
    <row r="87" spans="1:21" ht="18.75" customHeight="1">
      <c r="A87" s="17" t="s">
        <v>97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2.001846802376275</v>
      </c>
      <c r="K87" s="35">
        <v>0</v>
      </c>
      <c r="L87" s="45">
        <v>0</v>
      </c>
      <c r="M87" s="45">
        <v>0</v>
      </c>
      <c r="N87" s="29"/>
      <c r="U87"/>
    </row>
    <row r="88" spans="1:22" ht="18.75" customHeight="1">
      <c r="A88" s="17" t="s">
        <v>98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1.9142793381116723</v>
      </c>
      <c r="L88" s="45">
        <v>0</v>
      </c>
      <c r="M88" s="45">
        <v>0</v>
      </c>
      <c r="N88" s="26"/>
      <c r="V88"/>
    </row>
    <row r="89" spans="1:23" ht="18.75" customHeight="1">
      <c r="A89" s="17" t="s">
        <v>99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2.273591846983716</v>
      </c>
      <c r="M89" s="45">
        <v>0</v>
      </c>
      <c r="N89" s="63"/>
      <c r="W89"/>
    </row>
    <row r="90" spans="1:24" ht="18.75" customHeight="1">
      <c r="A90" s="34" t="s">
        <v>100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2.2263097447293116</v>
      </c>
      <c r="N90" s="51"/>
      <c r="X90"/>
    </row>
    <row r="91" ht="21" customHeight="1">
      <c r="A91" s="40" t="s">
        <v>47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2016-04-08T18:28:34Z</dcterms:modified>
  <cp:category/>
  <cp:version/>
  <cp:contentType/>
  <cp:contentStatus/>
</cp:coreProperties>
</file>