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<sst xmlns="http://schemas.openxmlformats.org/spreadsheetml/2006/main" count="134" uniqueCount="134">
  <si>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</si>
  <si>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</si>
  <si>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</si>
  <si>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</si>
  <si>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</si>
  <si>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</si>
  <si>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</si>
  <si>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</si>
  <si>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</si>
  <si>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</si>
  <si>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</si>
  <si>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</si>
  <si>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</si>
  <si>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</si>
  <si>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</si>
  <si>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</si>
  <si>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</si>
  <si>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</si>
  <si>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</si>
  <si>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</si>
  <si>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</si>
  <si>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</si>
  <si>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</si>
  <si>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</si>
  <si>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</si>
  <si>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</si>
  <si>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</si>
  <si>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</si>
  <si>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</si>
  <si>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</si>
  <si>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</si>
  <si>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</si>
  <si>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</si>
  <si>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</si>
  <si>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</si>
  <si>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</si>
  <si>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</si>
  <si>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</si>
  <si>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</si>
  <si>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</si>
  <si>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</si>
  <si>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</si>
  <si>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</si>
  <si>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</si>
  <si>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</si>
  <si>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</si>
  <si>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</si>
  <si>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</si>
  <si>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</si>
  <si>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</si>
  <si>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</si>
  <si>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</si>
  <si>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</si>
  <si>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</si>
  <si>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</si>
  <si>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</si>
  <si>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</si>
  <si>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</si>
  <si>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</si>
  <si>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</si>
  <si>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</si>
  <si>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</si>
  <si>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</si>
  <si>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</si>
  <si>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</si>
  <si>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</si>
  <si>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</si>
  <si>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</si>
  <si>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</si>
  <si>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</si>
  <si>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</si>
  <si>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</si>
  <si>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</si>
  <si>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</si>
  <si>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</si>
  <si>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</si>
  <si>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</si>
  <si>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</si>
  <si>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</si>
  <si>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</si>
  <si>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</si>
  <si>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</si>
  <si>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</si>
  <si>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</si>
  <si>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</si>
  <si>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</si>
  <si>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</si>
  <si>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</si>
  <si>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</si>
  <si>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</si>
  <si>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</si>
  <si>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</si>
  <si>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</si>
  <si>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</si>
  <si>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</si>
  <si>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</si>
  <si>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</si>
  <si>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</si>
  <si>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</si>
  <si>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</si>
  <si>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</si>
  <si>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</si>
  <si>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</si>
  <si>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</si>
  <si>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</si>
  <si>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</si>
  <si>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</si>
  <si>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</si>
  <si>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</si>
  <si>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</si>
  <si>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</si>
  <si>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</si>
  <si>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</si>
  <si>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</si>
  <si>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</si>
  <si>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</si>
  <si>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</si>
  <si>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</si>
  <si>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</si>
  <si>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</si>
  <si>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</si>
  <si>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</si>
  <si>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</si>
  <si>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</si>
  <si>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</si>
  <si>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</si>
  <si>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</si>
  <si>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</si>
  <si>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</si>
  <si>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</si>
  <si>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</si>
  <si>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28/04/16 - VENCIMENTO 05/05/16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</si>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</sst>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K8" sqref="K8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622260</v>
      </c>
      <c r="C7" s="9">
        <f t="shared" si="0"/>
        <v>794702</v>
      </c>
      <c r="D7" s="9">
        <f t="shared" si="0"/>
        <v>824670</v>
      </c>
      <c r="E7" s="9">
        <f t="shared" si="0"/>
        <v>556021</v>
      </c>
      <c r="F7" s="9">
        <f t="shared" si="0"/>
        <v>743685</v>
      </c>
      <c r="G7" s="9">
        <f t="shared" si="0"/>
        <v>1260331</v>
      </c>
      <c r="H7" s="9">
        <f t="shared" si="0"/>
        <v>588023</v>
      </c>
      <c r="I7" s="9">
        <f t="shared" si="0"/>
        <v>129127</v>
      </c>
      <c r="J7" s="9">
        <f t="shared" si="0"/>
        <v>322643</v>
      </c>
      <c r="K7" s="9">
        <f t="shared" si="0"/>
        <v>5841462</v>
      </c>
      <c r="L7" s="52"/>
    </row>
    <row r="8" spans="1:11" ht="17.25" customHeight="1">
      <c r="A8" s="10" t="s">
        <v>99</v>
      </c>
      <c r="B8" s="11">
        <f>B9+B12+B16</f>
        <v>306864</v>
      </c>
      <c r="C8" s="11">
        <f aca="true" t="shared" si="1" ref="C8:J8">C9+C12+C16</f>
        <v>401938</v>
      </c>
      <c r="D8" s="11">
        <f t="shared" si="1"/>
        <v>390553</v>
      </c>
      <c r="E8" s="11">
        <f t="shared" si="1"/>
        <v>282810</v>
      </c>
      <c r="F8" s="11">
        <f t="shared" si="1"/>
        <v>363984</v>
      </c>
      <c r="G8" s="11">
        <f t="shared" si="1"/>
        <v>614484</v>
      </c>
      <c r="H8" s="11">
        <f t="shared" si="1"/>
        <v>320137</v>
      </c>
      <c r="I8" s="11">
        <f t="shared" si="1"/>
        <v>59404</v>
      </c>
      <c r="J8" s="11">
        <f t="shared" si="1"/>
        <v>150354</v>
      </c>
      <c r="K8" s="11">
        <f>SUM(B8:J8)</f>
        <v>2890528</v>
      </c>
    </row>
    <row r="9" spans="1:11" ht="17.25" customHeight="1">
      <c r="A9" s="15" t="s">
        <v>17</v>
      </c>
      <c r="B9" s="13">
        <f>+B10+B11</f>
        <v>38193</v>
      </c>
      <c r="C9" s="13">
        <f aca="true" t="shared" si="2" ref="C9:J9">+C10+C11</f>
        <v>52497</v>
      </c>
      <c r="D9" s="13">
        <f t="shared" si="2"/>
        <v>43904</v>
      </c>
      <c r="E9" s="13">
        <f t="shared" si="2"/>
        <v>35951</v>
      </c>
      <c r="F9" s="13">
        <f t="shared" si="2"/>
        <v>39904</v>
      </c>
      <c r="G9" s="13">
        <f t="shared" si="2"/>
        <v>53711</v>
      </c>
      <c r="H9" s="13">
        <f t="shared" si="2"/>
        <v>50094</v>
      </c>
      <c r="I9" s="13">
        <f t="shared" si="2"/>
        <v>8650</v>
      </c>
      <c r="J9" s="13">
        <f t="shared" si="2"/>
        <v>15593</v>
      </c>
      <c r="K9" s="11">
        <f>SUM(B9:J9)</f>
        <v>338497</v>
      </c>
    </row>
    <row r="10" spans="1:11" ht="17.25" customHeight="1">
      <c r="A10" s="29" t="s">
        <v>18</v>
      </c>
      <c r="B10" s="13">
        <v>38193</v>
      </c>
      <c r="C10" s="13">
        <v>52497</v>
      </c>
      <c r="D10" s="13">
        <v>43904</v>
      </c>
      <c r="E10" s="13">
        <v>35951</v>
      </c>
      <c r="F10" s="13">
        <v>39904</v>
      </c>
      <c r="G10" s="13">
        <v>53711</v>
      </c>
      <c r="H10" s="13">
        <v>50094</v>
      </c>
      <c r="I10" s="13">
        <v>8650</v>
      </c>
      <c r="J10" s="13">
        <v>15593</v>
      </c>
      <c r="K10" s="11">
        <f>SUM(B10:J10)</f>
        <v>338497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239120</v>
      </c>
      <c r="C12" s="17">
        <f t="shared" si="3"/>
        <v>312535</v>
      </c>
      <c r="D12" s="17">
        <f t="shared" si="3"/>
        <v>310478</v>
      </c>
      <c r="E12" s="17">
        <f t="shared" si="3"/>
        <v>220946</v>
      </c>
      <c r="F12" s="17">
        <f t="shared" si="3"/>
        <v>285533</v>
      </c>
      <c r="G12" s="17">
        <f t="shared" si="3"/>
        <v>493515</v>
      </c>
      <c r="H12" s="17">
        <f t="shared" si="3"/>
        <v>241452</v>
      </c>
      <c r="I12" s="17">
        <f t="shared" si="3"/>
        <v>44585</v>
      </c>
      <c r="J12" s="17">
        <f t="shared" si="3"/>
        <v>120173</v>
      </c>
      <c r="K12" s="11">
        <f aca="true" t="shared" si="4" ref="K12:K27">SUM(B12:J12)</f>
        <v>2268337</v>
      </c>
    </row>
    <row r="13" spans="1:13" ht="17.25" customHeight="1">
      <c r="A13" s="14" t="s">
        <v>20</v>
      </c>
      <c r="B13" s="13">
        <v>118546</v>
      </c>
      <c r="C13" s="13">
        <v>165223</v>
      </c>
      <c r="D13" s="13">
        <v>168995</v>
      </c>
      <c r="E13" s="13">
        <v>116472</v>
      </c>
      <c r="F13" s="13">
        <v>150873</v>
      </c>
      <c r="G13" s="13">
        <v>244448</v>
      </c>
      <c r="H13" s="13">
        <v>115164</v>
      </c>
      <c r="I13" s="13">
        <v>25437</v>
      </c>
      <c r="J13" s="13">
        <v>66187</v>
      </c>
      <c r="K13" s="11">
        <f t="shared" si="4"/>
        <v>1171345</v>
      </c>
      <c r="L13" s="52"/>
      <c r="M13" s="53"/>
    </row>
    <row r="14" spans="1:12" ht="17.25" customHeight="1">
      <c r="A14" s="14" t="s">
        <v>21</v>
      </c>
      <c r="B14" s="13">
        <v>109783</v>
      </c>
      <c r="C14" s="13">
        <v>131080</v>
      </c>
      <c r="D14" s="13">
        <v>129465</v>
      </c>
      <c r="E14" s="13">
        <v>94467</v>
      </c>
      <c r="F14" s="13">
        <v>123941</v>
      </c>
      <c r="G14" s="13">
        <v>232302</v>
      </c>
      <c r="H14" s="13">
        <v>109164</v>
      </c>
      <c r="I14" s="13">
        <v>16315</v>
      </c>
      <c r="J14" s="13">
        <v>50312</v>
      </c>
      <c r="K14" s="11">
        <f t="shared" si="4"/>
        <v>996829</v>
      </c>
      <c r="L14" s="52"/>
    </row>
    <row r="15" spans="1:11" ht="17.25" customHeight="1">
      <c r="A15" s="14" t="s">
        <v>22</v>
      </c>
      <c r="B15" s="13">
        <v>10791</v>
      </c>
      <c r="C15" s="13">
        <v>16232</v>
      </c>
      <c r="D15" s="13">
        <v>12018</v>
      </c>
      <c r="E15" s="13">
        <v>10007</v>
      </c>
      <c r="F15" s="13">
        <v>10719</v>
      </c>
      <c r="G15" s="13">
        <v>16765</v>
      </c>
      <c r="H15" s="13">
        <v>17124</v>
      </c>
      <c r="I15" s="13">
        <v>2833</v>
      </c>
      <c r="J15" s="13">
        <v>3674</v>
      </c>
      <c r="K15" s="11">
        <f t="shared" si="4"/>
        <v>100163</v>
      </c>
    </row>
    <row r="16" spans="1:11" ht="17.25" customHeight="1">
      <c r="A16" s="15" t="s">
        <v>95</v>
      </c>
      <c r="B16" s="13">
        <f>B17+B18+B19</f>
        <v>29551</v>
      </c>
      <c r="C16" s="13">
        <f aca="true" t="shared" si="5" ref="C16:J16">C17+C18+C19</f>
        <v>36906</v>
      </c>
      <c r="D16" s="13">
        <f t="shared" si="5"/>
        <v>36171</v>
      </c>
      <c r="E16" s="13">
        <f t="shared" si="5"/>
        <v>25913</v>
      </c>
      <c r="F16" s="13">
        <f t="shared" si="5"/>
        <v>38547</v>
      </c>
      <c r="G16" s="13">
        <f t="shared" si="5"/>
        <v>67258</v>
      </c>
      <c r="H16" s="13">
        <f t="shared" si="5"/>
        <v>28591</v>
      </c>
      <c r="I16" s="13">
        <f t="shared" si="5"/>
        <v>6169</v>
      </c>
      <c r="J16" s="13">
        <f t="shared" si="5"/>
        <v>14588</v>
      </c>
      <c r="K16" s="11">
        <f t="shared" si="4"/>
        <v>283694</v>
      </c>
    </row>
    <row r="17" spans="1:11" ht="17.25" customHeight="1">
      <c r="A17" s="14" t="s">
        <v>96</v>
      </c>
      <c r="B17" s="13">
        <v>19961</v>
      </c>
      <c r="C17" s="13">
        <v>26381</v>
      </c>
      <c r="D17" s="13">
        <v>25055</v>
      </c>
      <c r="E17" s="13">
        <v>17806</v>
      </c>
      <c r="F17" s="13">
        <v>25786</v>
      </c>
      <c r="G17" s="13">
        <v>44367</v>
      </c>
      <c r="H17" s="13">
        <v>19780</v>
      </c>
      <c r="I17" s="13">
        <v>4397</v>
      </c>
      <c r="J17" s="13">
        <v>9981</v>
      </c>
      <c r="K17" s="11">
        <f t="shared" si="4"/>
        <v>193514</v>
      </c>
    </row>
    <row r="18" spans="1:11" ht="17.25" customHeight="1">
      <c r="A18" s="14" t="s">
        <v>97</v>
      </c>
      <c r="B18" s="13">
        <v>6917</v>
      </c>
      <c r="C18" s="13">
        <v>6673</v>
      </c>
      <c r="D18" s="13">
        <v>8793</v>
      </c>
      <c r="E18" s="13">
        <v>6016</v>
      </c>
      <c r="F18" s="13">
        <v>10173</v>
      </c>
      <c r="G18" s="13">
        <v>18581</v>
      </c>
      <c r="H18" s="13">
        <v>5266</v>
      </c>
      <c r="I18" s="13">
        <v>1199</v>
      </c>
      <c r="J18" s="13">
        <v>3777</v>
      </c>
      <c r="K18" s="11">
        <f t="shared" si="4"/>
        <v>67395</v>
      </c>
    </row>
    <row r="19" spans="1:11" ht="17.25" customHeight="1">
      <c r="A19" s="14" t="s">
        <v>98</v>
      </c>
      <c r="B19" s="13">
        <f>80471-B26</f>
        <v>2673</v>
      </c>
      <c r="C19" s="13">
        <f>103369-C26</f>
        <v>3852</v>
      </c>
      <c r="D19" s="13">
        <f>101635-D26</f>
        <v>2323</v>
      </c>
      <c r="E19" s="13">
        <f>65293-E26</f>
        <v>2091</v>
      </c>
      <c r="F19" s="13">
        <f>83926-F26</f>
        <v>2588</v>
      </c>
      <c r="G19" s="13">
        <f>129897-G26</f>
        <v>4310</v>
      </c>
      <c r="H19" s="13">
        <f>61331-H26</f>
        <v>3545</v>
      </c>
      <c r="I19" s="13">
        <f>15561-I26</f>
        <v>573</v>
      </c>
      <c r="J19" s="13">
        <f>44871-J26</f>
        <v>830</v>
      </c>
      <c r="K19" s="11">
        <f t="shared" si="4"/>
        <v>22785</v>
      </c>
    </row>
    <row r="20" spans="1:11" ht="17.25" customHeight="1">
      <c r="A20" s="16" t="s">
        <v>23</v>
      </c>
      <c r="B20" s="11">
        <f>+B21+B22+B23</f>
        <v>171116</v>
      </c>
      <c r="C20" s="11">
        <f aca="true" t="shared" si="6" ref="C20:J20">+C21+C22+C23</f>
        <v>191506</v>
      </c>
      <c r="D20" s="11">
        <f t="shared" si="6"/>
        <v>219833</v>
      </c>
      <c r="E20" s="11">
        <f t="shared" si="6"/>
        <v>139738</v>
      </c>
      <c r="F20" s="11">
        <f t="shared" si="6"/>
        <v>216299</v>
      </c>
      <c r="G20" s="11">
        <f t="shared" si="6"/>
        <v>412135</v>
      </c>
      <c r="H20" s="11">
        <f t="shared" si="6"/>
        <v>148277</v>
      </c>
      <c r="I20" s="11">
        <f t="shared" si="6"/>
        <v>33970</v>
      </c>
      <c r="J20" s="11">
        <f t="shared" si="6"/>
        <v>80901</v>
      </c>
      <c r="K20" s="11">
        <f t="shared" si="4"/>
        <v>1613775</v>
      </c>
    </row>
    <row r="21" spans="1:12" ht="17.25" customHeight="1">
      <c r="A21" s="12" t="s">
        <v>24</v>
      </c>
      <c r="B21" s="13">
        <v>95576</v>
      </c>
      <c r="C21" s="13">
        <v>116878</v>
      </c>
      <c r="D21" s="13">
        <v>134859</v>
      </c>
      <c r="E21" s="13">
        <v>83800</v>
      </c>
      <c r="F21" s="13">
        <v>129073</v>
      </c>
      <c r="G21" s="13">
        <v>227731</v>
      </c>
      <c r="H21" s="13">
        <v>86590</v>
      </c>
      <c r="I21" s="13">
        <v>21788</v>
      </c>
      <c r="J21" s="13">
        <v>48910</v>
      </c>
      <c r="K21" s="11">
        <f t="shared" si="4"/>
        <v>945205</v>
      </c>
      <c r="L21" s="52"/>
    </row>
    <row r="22" spans="1:12" ht="17.25" customHeight="1">
      <c r="A22" s="12" t="s">
        <v>25</v>
      </c>
      <c r="B22" s="13">
        <v>70613</v>
      </c>
      <c r="C22" s="13">
        <v>68835</v>
      </c>
      <c r="D22" s="13">
        <v>79894</v>
      </c>
      <c r="E22" s="13">
        <v>52175</v>
      </c>
      <c r="F22" s="13">
        <v>82637</v>
      </c>
      <c r="G22" s="13">
        <v>176090</v>
      </c>
      <c r="H22" s="13">
        <v>55892</v>
      </c>
      <c r="I22" s="13">
        <v>11101</v>
      </c>
      <c r="J22" s="13">
        <v>30279</v>
      </c>
      <c r="K22" s="11">
        <f t="shared" si="4"/>
        <v>627516</v>
      </c>
      <c r="L22" s="52"/>
    </row>
    <row r="23" spans="1:11" ht="17.25" customHeight="1">
      <c r="A23" s="12" t="s">
        <v>26</v>
      </c>
      <c r="B23" s="13">
        <v>4927</v>
      </c>
      <c r="C23" s="13">
        <v>5793</v>
      </c>
      <c r="D23" s="13">
        <v>5080</v>
      </c>
      <c r="E23" s="13">
        <v>3763</v>
      </c>
      <c r="F23" s="13">
        <v>4589</v>
      </c>
      <c r="G23" s="13">
        <v>8314</v>
      </c>
      <c r="H23" s="13">
        <v>5795</v>
      </c>
      <c r="I23" s="13">
        <v>1081</v>
      </c>
      <c r="J23" s="13">
        <v>1712</v>
      </c>
      <c r="K23" s="11">
        <f t="shared" si="4"/>
        <v>41054</v>
      </c>
    </row>
    <row r="24" spans="1:11" ht="17.25" customHeight="1">
      <c r="A24" s="16" t="s">
        <v>27</v>
      </c>
      <c r="B24" s="13">
        <f>+B25+B26</f>
        <v>144280</v>
      </c>
      <c r="C24" s="13">
        <f aca="true" t="shared" si="7" ref="C24:J24">+C25+C26</f>
        <v>201258</v>
      </c>
      <c r="D24" s="13">
        <f t="shared" si="7"/>
        <v>214284</v>
      </c>
      <c r="E24" s="13">
        <f t="shared" si="7"/>
        <v>133473</v>
      </c>
      <c r="F24" s="13">
        <f t="shared" si="7"/>
        <v>163402</v>
      </c>
      <c r="G24" s="13">
        <f t="shared" si="7"/>
        <v>233712</v>
      </c>
      <c r="H24" s="13">
        <f t="shared" si="7"/>
        <v>111218</v>
      </c>
      <c r="I24" s="13">
        <f t="shared" si="7"/>
        <v>35753</v>
      </c>
      <c r="J24" s="13">
        <f t="shared" si="7"/>
        <v>91388</v>
      </c>
      <c r="K24" s="11">
        <f t="shared" si="4"/>
        <v>1328768</v>
      </c>
    </row>
    <row r="25" spans="1:13" ht="17.25" customHeight="1">
      <c r="A25" s="12" t="s">
        <v>132</v>
      </c>
      <c r="B25" s="13">
        <v>66482</v>
      </c>
      <c r="C25" s="13">
        <v>101741</v>
      </c>
      <c r="D25" s="13">
        <v>114972</v>
      </c>
      <c r="E25" s="13">
        <v>70271</v>
      </c>
      <c r="F25" s="13">
        <v>82064</v>
      </c>
      <c r="G25" s="13">
        <v>108125</v>
      </c>
      <c r="H25" s="13">
        <v>53432</v>
      </c>
      <c r="I25" s="13">
        <v>20765</v>
      </c>
      <c r="J25" s="13">
        <v>47347</v>
      </c>
      <c r="K25" s="11">
        <f t="shared" si="4"/>
        <v>665199</v>
      </c>
      <c r="L25" s="52"/>
      <c r="M25" s="53"/>
    </row>
    <row r="26" spans="1:12" ht="17.25" customHeight="1">
      <c r="A26" s="12" t="s">
        <v>133</v>
      </c>
      <c r="B26" s="13">
        <f>51896+25902</f>
        <v>77798</v>
      </c>
      <c r="C26" s="13">
        <f>71227+28290</f>
        <v>99517</v>
      </c>
      <c r="D26" s="13">
        <f>69002+30310</f>
        <v>99312</v>
      </c>
      <c r="E26" s="13">
        <f>45423+17779</f>
        <v>63202</v>
      </c>
      <c r="F26" s="13">
        <f>54164+27174</f>
        <v>81338</v>
      </c>
      <c r="G26" s="13">
        <f>80641+44946</f>
        <v>125587</v>
      </c>
      <c r="H26" s="13">
        <f>40989+16797</f>
        <v>57786</v>
      </c>
      <c r="I26" s="13">
        <f>10248+4740</f>
        <v>14988</v>
      </c>
      <c r="J26" s="13">
        <f>30210+13831</f>
        <v>44041</v>
      </c>
      <c r="K26" s="11">
        <f t="shared" si="4"/>
        <v>663569</v>
      </c>
      <c r="L26" s="52"/>
    </row>
    <row r="27" spans="1:12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8391</v>
      </c>
      <c r="I27" s="11">
        <v>0</v>
      </c>
      <c r="J27" s="11">
        <v>0</v>
      </c>
      <c r="K27" s="11">
        <f t="shared" si="4"/>
        <v>8391</v>
      </c>
      <c r="L27" s="53"/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8044.71</v>
      </c>
      <c r="I35" s="19">
        <v>0</v>
      </c>
      <c r="J35" s="19">
        <v>0</v>
      </c>
      <c r="K35" s="23">
        <f>SUM(B35:J35)</f>
        <v>8044.71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1623551.8599999999</v>
      </c>
      <c r="C47" s="22">
        <f aca="true" t="shared" si="12" ref="C47:H47">+C48+C57</f>
        <v>2361859.31</v>
      </c>
      <c r="D47" s="22">
        <f t="shared" si="12"/>
        <v>2757371.9099999997</v>
      </c>
      <c r="E47" s="22">
        <f t="shared" si="12"/>
        <v>1588309.5899999999</v>
      </c>
      <c r="F47" s="22">
        <f t="shared" si="12"/>
        <v>2057284.3499999999</v>
      </c>
      <c r="G47" s="22">
        <f t="shared" si="12"/>
        <v>2995210.91</v>
      </c>
      <c r="H47" s="22">
        <f t="shared" si="12"/>
        <v>1613967.62</v>
      </c>
      <c r="I47" s="22">
        <f>+I48+I57</f>
        <v>618150.74</v>
      </c>
      <c r="J47" s="22">
        <f>+J48+J57</f>
        <v>930857.05</v>
      </c>
      <c r="K47" s="22">
        <f>SUM(B47:J47)</f>
        <v>16546563.340000002</v>
      </c>
    </row>
    <row r="48" spans="1:11" ht="17.25" customHeight="1">
      <c r="A48" s="16" t="s">
        <v>113</v>
      </c>
      <c r="B48" s="23">
        <f>SUM(B49:B56)</f>
        <v>1605477.7899999998</v>
      </c>
      <c r="C48" s="23">
        <f aca="true" t="shared" si="13" ref="C48:J48">SUM(C49:C56)</f>
        <v>2338957.12</v>
      </c>
      <c r="D48" s="23">
        <f t="shared" si="13"/>
        <v>2732662.3099999996</v>
      </c>
      <c r="E48" s="23">
        <f t="shared" si="13"/>
        <v>1566542.4999999998</v>
      </c>
      <c r="F48" s="23">
        <f t="shared" si="13"/>
        <v>2034649.15</v>
      </c>
      <c r="G48" s="23">
        <f t="shared" si="13"/>
        <v>2966183.14</v>
      </c>
      <c r="H48" s="23">
        <f t="shared" si="13"/>
        <v>1594600.06</v>
      </c>
      <c r="I48" s="23">
        <f t="shared" si="13"/>
        <v>618150.74</v>
      </c>
      <c r="J48" s="23">
        <f t="shared" si="13"/>
        <v>917232.5900000001</v>
      </c>
      <c r="K48" s="23">
        <f aca="true" t="shared" si="14" ref="K48:K57">SUM(B48:J48)</f>
        <v>16374455.4</v>
      </c>
    </row>
    <row r="49" spans="1:11" ht="17.25" customHeight="1">
      <c r="A49" s="34" t="s">
        <v>44</v>
      </c>
      <c r="B49" s="23">
        <f aca="true" t="shared" si="15" ref="B49:H49">ROUND(B30*B7,2)</f>
        <v>1604372.96</v>
      </c>
      <c r="C49" s="23">
        <f t="shared" si="15"/>
        <v>2331894.08</v>
      </c>
      <c r="D49" s="23">
        <f t="shared" si="15"/>
        <v>2730399.9</v>
      </c>
      <c r="E49" s="23">
        <f t="shared" si="15"/>
        <v>1565643.93</v>
      </c>
      <c r="F49" s="23">
        <f t="shared" si="15"/>
        <v>2032862.95</v>
      </c>
      <c r="G49" s="23">
        <f t="shared" si="15"/>
        <v>2963668.35</v>
      </c>
      <c r="H49" s="23">
        <f t="shared" si="15"/>
        <v>1585545.22</v>
      </c>
      <c r="I49" s="23">
        <f>ROUND(I30*I7,2)</f>
        <v>617085.02</v>
      </c>
      <c r="J49" s="23">
        <f>ROUND(J30*J7,2)</f>
        <v>915015.55</v>
      </c>
      <c r="K49" s="23">
        <f t="shared" si="14"/>
        <v>16346487.959999999</v>
      </c>
    </row>
    <row r="50" spans="1:11" ht="17.25" customHeight="1">
      <c r="A50" s="34" t="s">
        <v>45</v>
      </c>
      <c r="B50" s="19">
        <v>0</v>
      </c>
      <c r="C50" s="23">
        <f>ROUND(C31*C7,2)</f>
        <v>5183.36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5183.36</v>
      </c>
    </row>
    <row r="51" spans="1:11" ht="17.25" customHeight="1">
      <c r="A51" s="67" t="s">
        <v>106</v>
      </c>
      <c r="B51" s="68">
        <f aca="true" t="shared" si="16" ref="B51:H51">ROUND(B32*B7,2)</f>
        <v>-2986.85</v>
      </c>
      <c r="C51" s="68">
        <f t="shared" si="16"/>
        <v>-3894.04</v>
      </c>
      <c r="D51" s="68">
        <f t="shared" si="16"/>
        <v>-4123.35</v>
      </c>
      <c r="E51" s="68">
        <f t="shared" si="16"/>
        <v>-2546.83</v>
      </c>
      <c r="F51" s="68">
        <f t="shared" si="16"/>
        <v>-3495.32</v>
      </c>
      <c r="G51" s="68">
        <f t="shared" si="16"/>
        <v>-4915.29</v>
      </c>
      <c r="H51" s="68">
        <f t="shared" si="16"/>
        <v>-2704.91</v>
      </c>
      <c r="I51" s="19">
        <v>0</v>
      </c>
      <c r="J51" s="19">
        <v>0</v>
      </c>
      <c r="K51" s="68">
        <f>SUM(B51:J51)</f>
        <v>-24666.59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8044.71</v>
      </c>
      <c r="I53" s="31">
        <f>+I35</f>
        <v>0</v>
      </c>
      <c r="J53" s="31">
        <f>+J35</f>
        <v>0</v>
      </c>
      <c r="K53" s="23">
        <f t="shared" si="14"/>
        <v>8044.71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4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-155738.06</v>
      </c>
      <c r="C61" s="35">
        <f t="shared" si="17"/>
        <v>-266415.62</v>
      </c>
      <c r="D61" s="35">
        <f t="shared" si="17"/>
        <v>-267571.47000000003</v>
      </c>
      <c r="E61" s="35">
        <f t="shared" si="17"/>
        <v>-354221.16</v>
      </c>
      <c r="F61" s="35">
        <f t="shared" si="17"/>
        <v>-172045.18000000002</v>
      </c>
      <c r="G61" s="35">
        <f t="shared" si="17"/>
        <v>-382578.58999999997</v>
      </c>
      <c r="H61" s="35">
        <f t="shared" si="17"/>
        <v>-230295.56</v>
      </c>
      <c r="I61" s="35">
        <f t="shared" si="17"/>
        <v>-98647.76999999999</v>
      </c>
      <c r="J61" s="35">
        <f t="shared" si="17"/>
        <v>-69848.11</v>
      </c>
      <c r="K61" s="35">
        <f>SUM(B61:J61)</f>
        <v>-1997361.5200000003</v>
      </c>
    </row>
    <row r="62" spans="1:11" ht="18.75" customHeight="1">
      <c r="A62" s="16" t="s">
        <v>75</v>
      </c>
      <c r="B62" s="35">
        <f aca="true" t="shared" si="18" ref="B62:J62">B63+B64+B65+B66+B67+B68</f>
        <v>-224571.81</v>
      </c>
      <c r="C62" s="35">
        <f t="shared" si="18"/>
        <v>-209407.52999999997</v>
      </c>
      <c r="D62" s="35">
        <f t="shared" si="18"/>
        <v>-209170.29</v>
      </c>
      <c r="E62" s="35">
        <f t="shared" si="18"/>
        <v>-302181.32999999996</v>
      </c>
      <c r="F62" s="35">
        <f t="shared" si="18"/>
        <v>-252634.01</v>
      </c>
      <c r="G62" s="35">
        <f t="shared" si="18"/>
        <v>-296370.07999999996</v>
      </c>
      <c r="H62" s="35">
        <f t="shared" si="18"/>
        <v>-190406.6</v>
      </c>
      <c r="I62" s="35">
        <f t="shared" si="18"/>
        <v>-32870</v>
      </c>
      <c r="J62" s="35">
        <f t="shared" si="18"/>
        <v>-59253.4</v>
      </c>
      <c r="K62" s="35">
        <f aca="true" t="shared" si="19" ref="K62:K93">SUM(B62:J62)</f>
        <v>-1776865.0499999998</v>
      </c>
    </row>
    <row r="63" spans="1:11" ht="18.75" customHeight="1">
      <c r="A63" s="12" t="s">
        <v>76</v>
      </c>
      <c r="B63" s="35">
        <f>-ROUND(B9*$D$3,2)</f>
        <v>-145133.4</v>
      </c>
      <c r="C63" s="35">
        <f aca="true" t="shared" si="20" ref="C63:J63">-ROUND(C9*$D$3,2)</f>
        <v>-199488.6</v>
      </c>
      <c r="D63" s="35">
        <f t="shared" si="20"/>
        <v>-166835.2</v>
      </c>
      <c r="E63" s="35">
        <f t="shared" si="20"/>
        <v>-136613.8</v>
      </c>
      <c r="F63" s="35">
        <f t="shared" si="20"/>
        <v>-151635.2</v>
      </c>
      <c r="G63" s="35">
        <f t="shared" si="20"/>
        <v>-204101.8</v>
      </c>
      <c r="H63" s="35">
        <f t="shared" si="20"/>
        <v>-190357.2</v>
      </c>
      <c r="I63" s="35">
        <f t="shared" si="20"/>
        <v>-32870</v>
      </c>
      <c r="J63" s="35">
        <f t="shared" si="20"/>
        <v>-59253.4</v>
      </c>
      <c r="K63" s="35">
        <f t="shared" si="19"/>
        <v>-1286288.5999999999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-1140</v>
      </c>
      <c r="C65" s="35">
        <v>-288.8</v>
      </c>
      <c r="D65" s="35">
        <v>-608</v>
      </c>
      <c r="E65" s="35">
        <v>-1318.6</v>
      </c>
      <c r="F65" s="35">
        <v>-402.8</v>
      </c>
      <c r="G65" s="35">
        <v>-345.8</v>
      </c>
      <c r="H65" s="35">
        <v>0</v>
      </c>
      <c r="I65" s="19">
        <v>0</v>
      </c>
      <c r="J65" s="19">
        <v>0</v>
      </c>
      <c r="K65" s="35">
        <f t="shared" si="19"/>
        <v>-4104</v>
      </c>
    </row>
    <row r="66" spans="1:11" ht="18.75" customHeight="1">
      <c r="A66" s="12" t="s">
        <v>107</v>
      </c>
      <c r="B66" s="35">
        <v>-1242.6</v>
      </c>
      <c r="C66" s="35">
        <v>-611.8</v>
      </c>
      <c r="D66" s="35">
        <v>-532</v>
      </c>
      <c r="E66" s="35">
        <v>-638.4</v>
      </c>
      <c r="F66" s="35">
        <v>-239.4</v>
      </c>
      <c r="G66" s="35">
        <v>-133</v>
      </c>
      <c r="H66" s="35">
        <v>-26.6</v>
      </c>
      <c r="I66" s="19">
        <v>0</v>
      </c>
      <c r="J66" s="19">
        <v>0</v>
      </c>
      <c r="K66" s="35">
        <f t="shared" si="19"/>
        <v>-3423.7999999999997</v>
      </c>
    </row>
    <row r="67" spans="1:11" ht="18.75" customHeight="1">
      <c r="A67" s="12" t="s">
        <v>53</v>
      </c>
      <c r="B67" s="35">
        <v>-77010.81</v>
      </c>
      <c r="C67" s="35">
        <v>-9018.33</v>
      </c>
      <c r="D67" s="35">
        <v>-41150.09</v>
      </c>
      <c r="E67" s="35">
        <v>-163565.53</v>
      </c>
      <c r="F67" s="35">
        <v>-100356.61</v>
      </c>
      <c r="G67" s="35">
        <v>-91789.48</v>
      </c>
      <c r="H67" s="35">
        <v>-22.8</v>
      </c>
      <c r="I67" s="19">
        <v>0</v>
      </c>
      <c r="J67" s="19">
        <v>0</v>
      </c>
      <c r="K67" s="35">
        <f t="shared" si="19"/>
        <v>-482913.64999999997</v>
      </c>
    </row>
    <row r="68" spans="1:11" ht="18.75" customHeight="1">
      <c r="A68" s="12" t="s">
        <v>54</v>
      </c>
      <c r="B68" s="35">
        <v>-45</v>
      </c>
      <c r="C68" s="19">
        <v>0</v>
      </c>
      <c r="D68" s="35">
        <v>-45</v>
      </c>
      <c r="E68" s="35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-135</v>
      </c>
    </row>
    <row r="69" spans="1:11" s="74" customFormat="1" ht="18.75" customHeight="1">
      <c r="A69" s="65" t="s">
        <v>80</v>
      </c>
      <c r="B69" s="68">
        <f aca="true" t="shared" si="21" ref="B69:J69">SUM(B70:B99)</f>
        <v>68833.75</v>
      </c>
      <c r="C69" s="68">
        <f t="shared" si="21"/>
        <v>-57008.090000000004</v>
      </c>
      <c r="D69" s="68">
        <f t="shared" si="21"/>
        <v>-58401.18</v>
      </c>
      <c r="E69" s="68">
        <f t="shared" si="21"/>
        <v>-52039.83</v>
      </c>
      <c r="F69" s="68">
        <f t="shared" si="21"/>
        <v>80588.82999999999</v>
      </c>
      <c r="G69" s="68">
        <f t="shared" si="21"/>
        <v>-86208.51</v>
      </c>
      <c r="H69" s="68">
        <f t="shared" si="21"/>
        <v>-39888.96</v>
      </c>
      <c r="I69" s="68">
        <f t="shared" si="21"/>
        <v>-65777.76999999999</v>
      </c>
      <c r="J69" s="68">
        <f t="shared" si="21"/>
        <v>-10594.71</v>
      </c>
      <c r="K69" s="68">
        <f t="shared" si="19"/>
        <v>-220496.47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8">
        <f t="shared" si="19"/>
        <v>-3688.02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-14814.51</v>
      </c>
      <c r="C74" s="35">
        <v>-21505.91</v>
      </c>
      <c r="D74" s="35">
        <v>-20330.39</v>
      </c>
      <c r="E74" s="35">
        <v>-14256.9</v>
      </c>
      <c r="F74" s="35">
        <v>-19591.93</v>
      </c>
      <c r="G74" s="35">
        <v>-29855.09</v>
      </c>
      <c r="H74" s="35">
        <v>-14618.6</v>
      </c>
      <c r="I74" s="35">
        <v>-5139.11</v>
      </c>
      <c r="J74" s="35">
        <v>-10594.71</v>
      </c>
      <c r="K74" s="68">
        <f t="shared" si="19"/>
        <v>-150707.14999999997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-13182.97</v>
      </c>
      <c r="F93" s="19">
        <v>0</v>
      </c>
      <c r="G93" s="19">
        <v>0</v>
      </c>
      <c r="H93" s="19">
        <v>0</v>
      </c>
      <c r="I93" s="48">
        <v>-7788.7</v>
      </c>
      <c r="J93" s="48">
        <v>0</v>
      </c>
      <c r="K93" s="48">
        <f t="shared" si="19"/>
        <v>-20971.67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48">
        <v>56646.79</v>
      </c>
      <c r="C98" s="48">
        <v>-23841.06</v>
      </c>
      <c r="D98" s="48">
        <v>-24740.1</v>
      </c>
      <c r="E98" s="48">
        <v>-16680.63</v>
      </c>
      <c r="F98" s="48">
        <v>67687.7</v>
      </c>
      <c r="G98" s="48">
        <v>-37809.93</v>
      </c>
      <c r="H98" s="48">
        <v>-17388.96</v>
      </c>
      <c r="I98" s="48">
        <v>-3873.81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48">
        <v>27001.47</v>
      </c>
      <c r="C99" s="48">
        <v>-11555.19</v>
      </c>
      <c r="D99" s="48">
        <v>-12215.51</v>
      </c>
      <c r="E99" s="48">
        <v>-7919.33</v>
      </c>
      <c r="F99" s="48">
        <v>32886.39</v>
      </c>
      <c r="G99" s="48">
        <v>-18531.64</v>
      </c>
      <c r="H99" s="48">
        <v>-7881.4</v>
      </c>
      <c r="I99" s="48">
        <v>-1784.79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1467813.7999999998</v>
      </c>
      <c r="C104" s="24">
        <f t="shared" si="22"/>
        <v>2095443.6900000002</v>
      </c>
      <c r="D104" s="24">
        <f t="shared" si="22"/>
        <v>2489800.4399999995</v>
      </c>
      <c r="E104" s="24">
        <f t="shared" si="22"/>
        <v>1234088.43</v>
      </c>
      <c r="F104" s="24">
        <f t="shared" si="22"/>
        <v>1885239.17</v>
      </c>
      <c r="G104" s="24">
        <f t="shared" si="22"/>
        <v>2612632.3200000003</v>
      </c>
      <c r="H104" s="24">
        <f t="shared" si="22"/>
        <v>1383672.06</v>
      </c>
      <c r="I104" s="24">
        <f>+I105+I106</f>
        <v>519502.97</v>
      </c>
      <c r="J104" s="24">
        <f>+J105+J106</f>
        <v>861008.9400000001</v>
      </c>
      <c r="K104" s="48">
        <f>SUM(B104:J104)</f>
        <v>14549201.82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1449739.7299999997</v>
      </c>
      <c r="C105" s="24">
        <f t="shared" si="23"/>
        <v>2072541.5000000002</v>
      </c>
      <c r="D105" s="24">
        <f t="shared" si="23"/>
        <v>2465090.8399999994</v>
      </c>
      <c r="E105" s="24">
        <f t="shared" si="23"/>
        <v>1212321.3399999999</v>
      </c>
      <c r="F105" s="24">
        <f t="shared" si="23"/>
        <v>1862603.97</v>
      </c>
      <c r="G105" s="24">
        <f t="shared" si="23"/>
        <v>2583604.5500000003</v>
      </c>
      <c r="H105" s="24">
        <f t="shared" si="23"/>
        <v>1364304.5</v>
      </c>
      <c r="I105" s="24">
        <f t="shared" si="23"/>
        <v>519502.97</v>
      </c>
      <c r="J105" s="24">
        <f t="shared" si="23"/>
        <v>847384.4800000001</v>
      </c>
      <c r="K105" s="48">
        <f>SUM(B105:J105)</f>
        <v>14377093.88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18074.07</v>
      </c>
      <c r="C106" s="24">
        <f t="shared" si="24"/>
        <v>22902.19</v>
      </c>
      <c r="D106" s="24">
        <f t="shared" si="24"/>
        <v>24709.6</v>
      </c>
      <c r="E106" s="24">
        <f t="shared" si="24"/>
        <v>21767.09</v>
      </c>
      <c r="F106" s="24">
        <f t="shared" si="24"/>
        <v>22635.2</v>
      </c>
      <c r="G106" s="24">
        <f t="shared" si="24"/>
        <v>29027.77</v>
      </c>
      <c r="H106" s="24">
        <f t="shared" si="24"/>
        <v>19367.56</v>
      </c>
      <c r="I106" s="19">
        <f t="shared" si="24"/>
        <v>0</v>
      </c>
      <c r="J106" s="24">
        <f t="shared" si="24"/>
        <v>13624.46</v>
      </c>
      <c r="K106" s="48">
        <f>SUM(B106:J106)</f>
        <v>172107.93999999997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14549201.819999998</v>
      </c>
      <c r="L112" s="54"/>
    </row>
    <row r="113" spans="1:11" ht="18.75" customHeight="1">
      <c r="A113" s="26" t="s">
        <v>71</v>
      </c>
      <c r="B113" s="27">
        <v>191313.03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191313.03</v>
      </c>
    </row>
    <row r="114" spans="1:11" ht="18.75" customHeight="1">
      <c r="A114" s="26" t="s">
        <v>72</v>
      </c>
      <c r="B114" s="27">
        <v>1276500.77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1276500.77</v>
      </c>
    </row>
    <row r="115" spans="1:11" ht="18.75" customHeight="1">
      <c r="A115" s="26" t="s">
        <v>73</v>
      </c>
      <c r="B115" s="40">
        <v>0</v>
      </c>
      <c r="C115" s="27">
        <f>+C104</f>
        <v>2095443.6900000002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2095443.6900000002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2489800.4399999995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2489800.4399999995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1234088.43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1234088.43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366788.67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366788.67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681084.51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681084.51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92510.67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92510.67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744855.33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744855.33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777242.63</v>
      </c>
      <c r="H122" s="40">
        <v>0</v>
      </c>
      <c r="I122" s="40">
        <v>0</v>
      </c>
      <c r="J122" s="40">
        <v>0</v>
      </c>
      <c r="K122" s="41">
        <f t="shared" si="25"/>
        <v>777242.63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60615.04</v>
      </c>
      <c r="H123" s="40">
        <v>0</v>
      </c>
      <c r="I123" s="40">
        <v>0</v>
      </c>
      <c r="J123" s="40">
        <v>0</v>
      </c>
      <c r="K123" s="41">
        <f t="shared" si="25"/>
        <v>60615.04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394674.83</v>
      </c>
      <c r="H124" s="40">
        <v>0</v>
      </c>
      <c r="I124" s="40">
        <v>0</v>
      </c>
      <c r="J124" s="40">
        <v>0</v>
      </c>
      <c r="K124" s="41">
        <f t="shared" si="25"/>
        <v>394674.83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376106.49</v>
      </c>
      <c r="H125" s="40">
        <v>0</v>
      </c>
      <c r="I125" s="40">
        <v>0</v>
      </c>
      <c r="J125" s="40">
        <v>0</v>
      </c>
      <c r="K125" s="41">
        <f t="shared" si="25"/>
        <v>376106.49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1003993.33</v>
      </c>
      <c r="H126" s="40">
        <v>0</v>
      </c>
      <c r="I126" s="40">
        <v>0</v>
      </c>
      <c r="J126" s="40">
        <v>0</v>
      </c>
      <c r="K126" s="41">
        <f t="shared" si="25"/>
        <v>1003993.33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506432.79</v>
      </c>
      <c r="I127" s="40">
        <v>0</v>
      </c>
      <c r="J127" s="40">
        <v>0</v>
      </c>
      <c r="K127" s="41">
        <f t="shared" si="25"/>
        <v>506432.79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877239.26</v>
      </c>
      <c r="I128" s="40">
        <v>0</v>
      </c>
      <c r="J128" s="40">
        <v>0</v>
      </c>
      <c r="K128" s="41">
        <f t="shared" si="25"/>
        <v>877239.26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519502.97</v>
      </c>
      <c r="J129" s="40">
        <v>0</v>
      </c>
      <c r="K129" s="41">
        <f t="shared" si="25"/>
        <v>519502.97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861008.94</v>
      </c>
      <c r="K130" s="44">
        <f t="shared" si="25"/>
        <v>861008.94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2016-05-11T14:57:12Z</dcterms:modified>
  <cp:category/>
  <cp:version/>
  <cp:contentType/>
  <cp:contentStatus/>
</cp:coreProperties>
</file>