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<sst xmlns="http://schemas.openxmlformats.org/spreadsheetml/2006/main" count="134" uniqueCount="134">
  <si>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</si>
  <si>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</si>
  <si>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</si>
  <si>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</si>
  <si>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</si>
  <si>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</si>
  <si>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</si>
  <si>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</si>
  <si>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</si>
  <si>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</si>
  <si>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</si>
  <si>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</si>
  <si>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</si>
  <si>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</si>
  <si>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</si>
  <si>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</si>
  <si>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</si>
  <si>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</si>
  <si>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</si>
  <si>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</si>
  <si>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</si>
  <si>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</si>
  <si>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</si>
  <si>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</si>
  <si>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</si>
  <si>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</si>
  <si>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</si>
  <si>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</si>
  <si>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</si>
  <si>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</si>
  <si>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</si>
  <si>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</si>
  <si>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</si>
  <si>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</si>
  <si>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</si>
  <si>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</si>
  <si>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</si>
  <si>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</si>
  <si>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</si>
  <si>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</si>
  <si>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</si>
  <si>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</si>
  <si>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</si>
  <si>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</si>
  <si>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</si>
  <si>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</si>
  <si>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</si>
  <si>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</si>
  <si>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</si>
  <si>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</si>
  <si>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</si>
  <si>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</si>
  <si>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</si>
  <si>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</si>
  <si>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</si>
  <si>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</si>
  <si>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</si>
  <si>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</si>
  <si>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</si>
  <si>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</si>
  <si>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</si>
  <si>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</si>
  <si>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</si>
  <si>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</si>
  <si>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</si>
  <si>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</si>
  <si>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</si>
  <si>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</si>
  <si>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</si>
  <si>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</si>
  <si>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</si>
  <si>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</si>
  <si>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</si>
  <si>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</si>
  <si>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</si>
  <si>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</si>
  <si>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</si>
  <si>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</si>
  <si>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</si>
  <si>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</si>
  <si>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</si>
  <si>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</si>
  <si>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</si>
  <si>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</si>
  <si>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</si>
  <si>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</si>
  <si>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</si>
  <si>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</si>
  <si>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</si>
  <si>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</si>
  <si>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</si>
  <si>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</si>
  <si>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</si>
  <si>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</si>
  <si>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</si>
  <si>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</si>
  <si>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</si>
  <si>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</si>
  <si>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</si>
  <si>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</si>
  <si>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</si>
  <si>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</si>
  <si>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</si>
  <si>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</si>
  <si>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</si>
  <si>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</si>
  <si>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</si>
  <si>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</si>
  <si>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</si>
  <si>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</si>
  <si>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</si>
  <si>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</si>
  <si>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</si>
  <si>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</si>
  <si>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</si>
  <si>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</si>
  <si>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</si>
  <si>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</si>
  <si>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</si>
  <si>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</si>
  <si>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</si>
  <si>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</si>
  <si>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</si>
  <si>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</si>
  <si>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</si>
  <si>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</si>
  <si>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</si>
  <si>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</si>
  <si>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</si>
  <si>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</si>
  <si>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</si>
  <si>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27/04/16 - VENCIMENTO 04/05/16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</si>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</sst>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623980</v>
      </c>
      <c r="C7" s="9">
        <f t="shared" si="0"/>
        <v>782908</v>
      </c>
      <c r="D7" s="9">
        <f t="shared" si="0"/>
        <v>812454</v>
      </c>
      <c r="E7" s="9">
        <f t="shared" si="0"/>
        <v>550374</v>
      </c>
      <c r="F7" s="9">
        <f t="shared" si="0"/>
        <v>733944</v>
      </c>
      <c r="G7" s="9">
        <f t="shared" si="0"/>
        <v>1252400</v>
      </c>
      <c r="H7" s="9">
        <f t="shared" si="0"/>
        <v>582708</v>
      </c>
      <c r="I7" s="9">
        <f t="shared" si="0"/>
        <v>122476</v>
      </c>
      <c r="J7" s="9">
        <f t="shared" si="0"/>
        <v>317140</v>
      </c>
      <c r="K7" s="9">
        <f t="shared" si="0"/>
        <v>5778384</v>
      </c>
      <c r="L7" s="52"/>
    </row>
    <row r="8" spans="1:11" ht="17.25" customHeight="1">
      <c r="A8" s="10" t="s">
        <v>99</v>
      </c>
      <c r="B8" s="11">
        <f>B9+B12+B16</f>
        <v>307472</v>
      </c>
      <c r="C8" s="11">
        <f aca="true" t="shared" si="1" ref="C8:J8">C9+C12+C16</f>
        <v>396286</v>
      </c>
      <c r="D8" s="11">
        <f t="shared" si="1"/>
        <v>384123</v>
      </c>
      <c r="E8" s="11">
        <f t="shared" si="1"/>
        <v>280802</v>
      </c>
      <c r="F8" s="11">
        <f t="shared" si="1"/>
        <v>358673</v>
      </c>
      <c r="G8" s="11">
        <f t="shared" si="1"/>
        <v>613036</v>
      </c>
      <c r="H8" s="11">
        <f t="shared" si="1"/>
        <v>316548</v>
      </c>
      <c r="I8" s="11">
        <f t="shared" si="1"/>
        <v>56612</v>
      </c>
      <c r="J8" s="11">
        <f t="shared" si="1"/>
        <v>147697</v>
      </c>
      <c r="K8" s="11">
        <f>SUM(B8:J8)</f>
        <v>2861249</v>
      </c>
    </row>
    <row r="9" spans="1:11" ht="17.25" customHeight="1">
      <c r="A9" s="15" t="s">
        <v>17</v>
      </c>
      <c r="B9" s="13">
        <f>+B10+B11</f>
        <v>38111</v>
      </c>
      <c r="C9" s="13">
        <f aca="true" t="shared" si="2" ref="C9:J9">+C10+C11</f>
        <v>51290</v>
      </c>
      <c r="D9" s="13">
        <f t="shared" si="2"/>
        <v>42803</v>
      </c>
      <c r="E9" s="13">
        <f t="shared" si="2"/>
        <v>34986</v>
      </c>
      <c r="F9" s="13">
        <f t="shared" si="2"/>
        <v>38960</v>
      </c>
      <c r="G9" s="13">
        <f t="shared" si="2"/>
        <v>53424</v>
      </c>
      <c r="H9" s="13">
        <f t="shared" si="2"/>
        <v>48827</v>
      </c>
      <c r="I9" s="13">
        <f t="shared" si="2"/>
        <v>8294</v>
      </c>
      <c r="J9" s="13">
        <f t="shared" si="2"/>
        <v>15141</v>
      </c>
      <c r="K9" s="11">
        <f>SUM(B9:J9)</f>
        <v>331836</v>
      </c>
    </row>
    <row r="10" spans="1:11" ht="17.25" customHeight="1">
      <c r="A10" s="29" t="s">
        <v>18</v>
      </c>
      <c r="B10" s="13">
        <v>38111</v>
      </c>
      <c r="C10" s="13">
        <v>51290</v>
      </c>
      <c r="D10" s="13">
        <v>42803</v>
      </c>
      <c r="E10" s="13">
        <v>34986</v>
      </c>
      <c r="F10" s="13">
        <v>38960</v>
      </c>
      <c r="G10" s="13">
        <v>53424</v>
      </c>
      <c r="H10" s="13">
        <v>48827</v>
      </c>
      <c r="I10" s="13">
        <v>8294</v>
      </c>
      <c r="J10" s="13">
        <v>15141</v>
      </c>
      <c r="K10" s="11">
        <f>SUM(B10:J10)</f>
        <v>331836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239769</v>
      </c>
      <c r="C12" s="17">
        <f t="shared" si="3"/>
        <v>308177</v>
      </c>
      <c r="D12" s="17">
        <f t="shared" si="3"/>
        <v>305558</v>
      </c>
      <c r="E12" s="17">
        <f t="shared" si="3"/>
        <v>219870</v>
      </c>
      <c r="F12" s="17">
        <f t="shared" si="3"/>
        <v>280932</v>
      </c>
      <c r="G12" s="17">
        <f t="shared" si="3"/>
        <v>492068</v>
      </c>
      <c r="H12" s="17">
        <f t="shared" si="3"/>
        <v>239393</v>
      </c>
      <c r="I12" s="17">
        <f t="shared" si="3"/>
        <v>42505</v>
      </c>
      <c r="J12" s="17">
        <f t="shared" si="3"/>
        <v>118061</v>
      </c>
      <c r="K12" s="11">
        <f aca="true" t="shared" si="4" ref="K12:K27">SUM(B12:J12)</f>
        <v>2246333</v>
      </c>
    </row>
    <row r="13" spans="1:13" ht="17.25" customHeight="1">
      <c r="A13" s="14" t="s">
        <v>20</v>
      </c>
      <c r="B13" s="13">
        <v>119978</v>
      </c>
      <c r="C13" s="13">
        <v>163023</v>
      </c>
      <c r="D13" s="13">
        <v>166370</v>
      </c>
      <c r="E13" s="13">
        <v>115620</v>
      </c>
      <c r="F13" s="13">
        <v>147892</v>
      </c>
      <c r="G13" s="13">
        <v>244041</v>
      </c>
      <c r="H13" s="13">
        <v>114182</v>
      </c>
      <c r="I13" s="13">
        <v>24074</v>
      </c>
      <c r="J13" s="13">
        <v>64744</v>
      </c>
      <c r="K13" s="11">
        <f t="shared" si="4"/>
        <v>1159924</v>
      </c>
      <c r="L13" s="52"/>
      <c r="M13" s="53"/>
    </row>
    <row r="14" spans="1:12" ht="17.25" customHeight="1">
      <c r="A14" s="14" t="s">
        <v>21</v>
      </c>
      <c r="B14" s="13">
        <v>108685</v>
      </c>
      <c r="C14" s="13">
        <v>128667</v>
      </c>
      <c r="D14" s="13">
        <v>127095</v>
      </c>
      <c r="E14" s="13">
        <v>93930</v>
      </c>
      <c r="F14" s="13">
        <v>122324</v>
      </c>
      <c r="G14" s="13">
        <v>231112</v>
      </c>
      <c r="H14" s="13">
        <v>107697</v>
      </c>
      <c r="I14" s="13">
        <v>15577</v>
      </c>
      <c r="J14" s="13">
        <v>49576</v>
      </c>
      <c r="K14" s="11">
        <f t="shared" si="4"/>
        <v>984663</v>
      </c>
      <c r="L14" s="52"/>
    </row>
    <row r="15" spans="1:11" ht="17.25" customHeight="1">
      <c r="A15" s="14" t="s">
        <v>22</v>
      </c>
      <c r="B15" s="13">
        <v>11106</v>
      </c>
      <c r="C15" s="13">
        <v>16487</v>
      </c>
      <c r="D15" s="13">
        <v>12093</v>
      </c>
      <c r="E15" s="13">
        <v>10320</v>
      </c>
      <c r="F15" s="13">
        <v>10716</v>
      </c>
      <c r="G15" s="13">
        <v>16915</v>
      </c>
      <c r="H15" s="13">
        <v>17514</v>
      </c>
      <c r="I15" s="13">
        <v>2854</v>
      </c>
      <c r="J15" s="13">
        <v>3741</v>
      </c>
      <c r="K15" s="11">
        <f t="shared" si="4"/>
        <v>101746</v>
      </c>
    </row>
    <row r="16" spans="1:11" ht="17.25" customHeight="1">
      <c r="A16" s="15" t="s">
        <v>95</v>
      </c>
      <c r="B16" s="13">
        <f>B17+B18+B19</f>
        <v>29592</v>
      </c>
      <c r="C16" s="13">
        <f aca="true" t="shared" si="5" ref="C16:J16">C17+C18+C19</f>
        <v>36819</v>
      </c>
      <c r="D16" s="13">
        <f t="shared" si="5"/>
        <v>35762</v>
      </c>
      <c r="E16" s="13">
        <f t="shared" si="5"/>
        <v>25946</v>
      </c>
      <c r="F16" s="13">
        <f t="shared" si="5"/>
        <v>38781</v>
      </c>
      <c r="G16" s="13">
        <f t="shared" si="5"/>
        <v>67544</v>
      </c>
      <c r="H16" s="13">
        <f t="shared" si="5"/>
        <v>28328</v>
      </c>
      <c r="I16" s="13">
        <f t="shared" si="5"/>
        <v>5813</v>
      </c>
      <c r="J16" s="13">
        <f t="shared" si="5"/>
        <v>14495</v>
      </c>
      <c r="K16" s="11">
        <f t="shared" si="4"/>
        <v>283080</v>
      </c>
    </row>
    <row r="17" spans="1:11" ht="17.25" customHeight="1">
      <c r="A17" s="14" t="s">
        <v>96</v>
      </c>
      <c r="B17" s="13">
        <v>20048</v>
      </c>
      <c r="C17" s="13">
        <v>26374</v>
      </c>
      <c r="D17" s="13">
        <v>24821</v>
      </c>
      <c r="E17" s="13">
        <v>17856</v>
      </c>
      <c r="F17" s="13">
        <v>26035</v>
      </c>
      <c r="G17" s="13">
        <v>44693</v>
      </c>
      <c r="H17" s="13">
        <v>19681</v>
      </c>
      <c r="I17" s="13">
        <v>4072</v>
      </c>
      <c r="J17" s="13">
        <v>9916</v>
      </c>
      <c r="K17" s="11">
        <f t="shared" si="4"/>
        <v>193496</v>
      </c>
    </row>
    <row r="18" spans="1:11" ht="17.25" customHeight="1">
      <c r="A18" s="14" t="s">
        <v>97</v>
      </c>
      <c r="B18" s="13">
        <v>6814</v>
      </c>
      <c r="C18" s="13">
        <v>6658</v>
      </c>
      <c r="D18" s="13">
        <v>8572</v>
      </c>
      <c r="E18" s="13">
        <v>5970</v>
      </c>
      <c r="F18" s="13">
        <v>10273</v>
      </c>
      <c r="G18" s="13">
        <v>18536</v>
      </c>
      <c r="H18" s="13">
        <v>5112</v>
      </c>
      <c r="I18" s="13">
        <v>1157</v>
      </c>
      <c r="J18" s="13">
        <v>3712</v>
      </c>
      <c r="K18" s="11">
        <f t="shared" si="4"/>
        <v>66804</v>
      </c>
    </row>
    <row r="19" spans="1:11" ht="17.25" customHeight="1">
      <c r="A19" s="14" t="s">
        <v>98</v>
      </c>
      <c r="B19" s="13">
        <f>82173-B26</f>
        <v>2730</v>
      </c>
      <c r="C19" s="13">
        <f>103252-C26</f>
        <v>3787</v>
      </c>
      <c r="D19" s="13">
        <f>102818-D26</f>
        <v>2369</v>
      </c>
      <c r="E19" s="13">
        <f>66123-E26</f>
        <v>2120</v>
      </c>
      <c r="F19" s="13">
        <f>83837-F26</f>
        <v>2473</v>
      </c>
      <c r="G19" s="13">
        <f>129872-G26</f>
        <v>4315</v>
      </c>
      <c r="H19" s="13">
        <f>62173-H26</f>
        <v>3535</v>
      </c>
      <c r="I19" s="13">
        <f>14920-I26</f>
        <v>584</v>
      </c>
      <c r="J19" s="13">
        <f>44615-J26</f>
        <v>867</v>
      </c>
      <c r="K19" s="11">
        <f t="shared" si="4"/>
        <v>22780</v>
      </c>
    </row>
    <row r="20" spans="1:11" ht="17.25" customHeight="1">
      <c r="A20" s="16" t="s">
        <v>23</v>
      </c>
      <c r="B20" s="11">
        <f>+B21+B22+B23</f>
        <v>171296</v>
      </c>
      <c r="C20" s="11">
        <f aca="true" t="shared" si="6" ref="C20:J20">+C21+C22+C23</f>
        <v>188468</v>
      </c>
      <c r="D20" s="11">
        <f t="shared" si="6"/>
        <v>217547</v>
      </c>
      <c r="E20" s="11">
        <f t="shared" si="6"/>
        <v>138084</v>
      </c>
      <c r="F20" s="11">
        <f t="shared" si="6"/>
        <v>214927</v>
      </c>
      <c r="G20" s="11">
        <f t="shared" si="6"/>
        <v>407749</v>
      </c>
      <c r="H20" s="11">
        <f t="shared" si="6"/>
        <v>146845</v>
      </c>
      <c r="I20" s="11">
        <f t="shared" si="6"/>
        <v>32625</v>
      </c>
      <c r="J20" s="11">
        <f t="shared" si="6"/>
        <v>79744</v>
      </c>
      <c r="K20" s="11">
        <f t="shared" si="4"/>
        <v>1597285</v>
      </c>
    </row>
    <row r="21" spans="1:12" ht="17.25" customHeight="1">
      <c r="A21" s="12" t="s">
        <v>24</v>
      </c>
      <c r="B21" s="13">
        <v>96418</v>
      </c>
      <c r="C21" s="13">
        <v>115367</v>
      </c>
      <c r="D21" s="13">
        <v>133764</v>
      </c>
      <c r="E21" s="13">
        <v>83377</v>
      </c>
      <c r="F21" s="13">
        <v>127735</v>
      </c>
      <c r="G21" s="13">
        <v>224484</v>
      </c>
      <c r="H21" s="13">
        <v>85706</v>
      </c>
      <c r="I21" s="13">
        <v>20952</v>
      </c>
      <c r="J21" s="13">
        <v>48559</v>
      </c>
      <c r="K21" s="11">
        <f t="shared" si="4"/>
        <v>936362</v>
      </c>
      <c r="L21" s="52"/>
    </row>
    <row r="22" spans="1:12" ht="17.25" customHeight="1">
      <c r="A22" s="12" t="s">
        <v>25</v>
      </c>
      <c r="B22" s="13">
        <v>69800</v>
      </c>
      <c r="C22" s="13">
        <v>67210</v>
      </c>
      <c r="D22" s="13">
        <v>78706</v>
      </c>
      <c r="E22" s="13">
        <v>50993</v>
      </c>
      <c r="F22" s="13">
        <v>82562</v>
      </c>
      <c r="G22" s="13">
        <v>174847</v>
      </c>
      <c r="H22" s="13">
        <v>55139</v>
      </c>
      <c r="I22" s="13">
        <v>10623</v>
      </c>
      <c r="J22" s="13">
        <v>29522</v>
      </c>
      <c r="K22" s="11">
        <f t="shared" si="4"/>
        <v>619402</v>
      </c>
      <c r="L22" s="52"/>
    </row>
    <row r="23" spans="1:11" ht="17.25" customHeight="1">
      <c r="A23" s="12" t="s">
        <v>26</v>
      </c>
      <c r="B23" s="13">
        <v>5078</v>
      </c>
      <c r="C23" s="13">
        <v>5891</v>
      </c>
      <c r="D23" s="13">
        <v>5077</v>
      </c>
      <c r="E23" s="13">
        <v>3714</v>
      </c>
      <c r="F23" s="13">
        <v>4630</v>
      </c>
      <c r="G23" s="13">
        <v>8418</v>
      </c>
      <c r="H23" s="13">
        <v>6000</v>
      </c>
      <c r="I23" s="13">
        <v>1050</v>
      </c>
      <c r="J23" s="13">
        <v>1663</v>
      </c>
      <c r="K23" s="11">
        <f t="shared" si="4"/>
        <v>41521</v>
      </c>
    </row>
    <row r="24" spans="1:11" ht="17.25" customHeight="1">
      <c r="A24" s="16" t="s">
        <v>27</v>
      </c>
      <c r="B24" s="13">
        <f>+B25+B26</f>
        <v>145212</v>
      </c>
      <c r="C24" s="13">
        <f aca="true" t="shared" si="7" ref="C24:J24">+C25+C26</f>
        <v>198154</v>
      </c>
      <c r="D24" s="13">
        <f t="shared" si="7"/>
        <v>210784</v>
      </c>
      <c r="E24" s="13">
        <f t="shared" si="7"/>
        <v>131488</v>
      </c>
      <c r="F24" s="13">
        <f t="shared" si="7"/>
        <v>160344</v>
      </c>
      <c r="G24" s="13">
        <f t="shared" si="7"/>
        <v>231615</v>
      </c>
      <c r="H24" s="13">
        <f t="shared" si="7"/>
        <v>110958</v>
      </c>
      <c r="I24" s="13">
        <f t="shared" si="7"/>
        <v>33239</v>
      </c>
      <c r="J24" s="13">
        <f t="shared" si="7"/>
        <v>89699</v>
      </c>
      <c r="K24" s="11">
        <f t="shared" si="4"/>
        <v>1311493</v>
      </c>
    </row>
    <row r="25" spans="1:12" ht="17.25" customHeight="1">
      <c r="A25" s="12" t="s">
        <v>132</v>
      </c>
      <c r="B25" s="13">
        <v>65769</v>
      </c>
      <c r="C25" s="13">
        <v>98689</v>
      </c>
      <c r="D25" s="13">
        <v>110335</v>
      </c>
      <c r="E25" s="13">
        <v>67485</v>
      </c>
      <c r="F25" s="13">
        <v>78980</v>
      </c>
      <c r="G25" s="13">
        <v>106058</v>
      </c>
      <c r="H25" s="13">
        <v>52320</v>
      </c>
      <c r="I25" s="13">
        <v>18903</v>
      </c>
      <c r="J25" s="13">
        <v>45951</v>
      </c>
      <c r="K25" s="11">
        <f t="shared" si="4"/>
        <v>644490</v>
      </c>
      <c r="L25" s="52"/>
    </row>
    <row r="26" spans="1:12" ht="17.25" customHeight="1">
      <c r="A26" s="12" t="s">
        <v>133</v>
      </c>
      <c r="B26" s="13">
        <f>54058+25385</f>
        <v>79443</v>
      </c>
      <c r="C26" s="13">
        <f>72445+27020</f>
        <v>99465</v>
      </c>
      <c r="D26" s="13">
        <f>70875+29574</f>
        <v>100449</v>
      </c>
      <c r="E26" s="13">
        <f>46633+17370</f>
        <v>64003</v>
      </c>
      <c r="F26" s="13">
        <f>55135+26229</f>
        <v>81364</v>
      </c>
      <c r="G26" s="13">
        <f>81829+43728</f>
        <v>125557</v>
      </c>
      <c r="H26" s="13">
        <f>42099+16539</f>
        <v>58638</v>
      </c>
      <c r="I26" s="13">
        <f>9921+4415</f>
        <v>14336</v>
      </c>
      <c r="J26" s="13">
        <f>30328+13420</f>
        <v>43748</v>
      </c>
      <c r="K26" s="11">
        <f t="shared" si="4"/>
        <v>667003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8357</v>
      </c>
      <c r="I27" s="11">
        <v>0</v>
      </c>
      <c r="J27" s="11">
        <v>0</v>
      </c>
      <c r="K27" s="11">
        <f t="shared" si="4"/>
        <v>8357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8136.39</v>
      </c>
      <c r="I35" s="19">
        <v>0</v>
      </c>
      <c r="J35" s="19">
        <v>0</v>
      </c>
      <c r="K35" s="23">
        <f>SUM(B35:J35)</f>
        <v>8136.39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1627978.2799999998</v>
      </c>
      <c r="C47" s="22">
        <f aca="true" t="shared" si="12" ref="C47:H47">+C48+C57</f>
        <v>2327233.04</v>
      </c>
      <c r="D47" s="22">
        <f t="shared" si="12"/>
        <v>2716987.04</v>
      </c>
      <c r="E47" s="22">
        <f t="shared" si="12"/>
        <v>1572434.6400000001</v>
      </c>
      <c r="F47" s="22">
        <f t="shared" si="12"/>
        <v>2030703.0999999999</v>
      </c>
      <c r="G47" s="22">
        <f t="shared" si="12"/>
        <v>2976592.0900000003</v>
      </c>
      <c r="H47" s="22">
        <f t="shared" si="12"/>
        <v>1599752.3800000001</v>
      </c>
      <c r="I47" s="22">
        <f>+I48+I57</f>
        <v>586366.28</v>
      </c>
      <c r="J47" s="22">
        <f>+J48+J57</f>
        <v>915250.54</v>
      </c>
      <c r="K47" s="22">
        <f>SUM(B47:J47)</f>
        <v>16353297.39</v>
      </c>
    </row>
    <row r="48" spans="1:11" ht="17.25" customHeight="1">
      <c r="A48" s="16" t="s">
        <v>113</v>
      </c>
      <c r="B48" s="23">
        <f>SUM(B49:B56)</f>
        <v>1609904.2099999997</v>
      </c>
      <c r="C48" s="23">
        <f aca="true" t="shared" si="13" ref="C48:J48">SUM(C49:C56)</f>
        <v>2304330.85</v>
      </c>
      <c r="D48" s="23">
        <f t="shared" si="13"/>
        <v>2692277.44</v>
      </c>
      <c r="E48" s="23">
        <f t="shared" si="13"/>
        <v>1550667.55</v>
      </c>
      <c r="F48" s="23">
        <f t="shared" si="13"/>
        <v>2008067.9</v>
      </c>
      <c r="G48" s="23">
        <f t="shared" si="13"/>
        <v>2947564.3200000003</v>
      </c>
      <c r="H48" s="23">
        <f t="shared" si="13"/>
        <v>1580384.82</v>
      </c>
      <c r="I48" s="23">
        <f t="shared" si="13"/>
        <v>586366.28</v>
      </c>
      <c r="J48" s="23">
        <f t="shared" si="13"/>
        <v>901626.0800000001</v>
      </c>
      <c r="K48" s="23">
        <f aca="true" t="shared" si="14" ref="K48:K57">SUM(B48:J48)</f>
        <v>16181189.45</v>
      </c>
    </row>
    <row r="49" spans="1:11" ht="17.25" customHeight="1">
      <c r="A49" s="34" t="s">
        <v>44</v>
      </c>
      <c r="B49" s="23">
        <f aca="true" t="shared" si="15" ref="B49:H49">ROUND(B30*B7,2)</f>
        <v>1608807.63</v>
      </c>
      <c r="C49" s="23">
        <f t="shared" si="15"/>
        <v>2297286.94</v>
      </c>
      <c r="D49" s="23">
        <f t="shared" si="15"/>
        <v>2689953.95</v>
      </c>
      <c r="E49" s="23">
        <f t="shared" si="15"/>
        <v>1549743.11</v>
      </c>
      <c r="F49" s="23">
        <f t="shared" si="15"/>
        <v>2006235.92</v>
      </c>
      <c r="G49" s="23">
        <f t="shared" si="15"/>
        <v>2945018.6</v>
      </c>
      <c r="H49" s="23">
        <f t="shared" si="15"/>
        <v>1571213.85</v>
      </c>
      <c r="I49" s="23">
        <f>ROUND(I30*I7,2)</f>
        <v>585300.56</v>
      </c>
      <c r="J49" s="23">
        <f>ROUND(J30*J7,2)</f>
        <v>899409.04</v>
      </c>
      <c r="K49" s="23">
        <f t="shared" si="14"/>
        <v>16152969.600000001</v>
      </c>
    </row>
    <row r="50" spans="1:11" ht="17.25" customHeight="1">
      <c r="A50" s="34" t="s">
        <v>45</v>
      </c>
      <c r="B50" s="19">
        <v>0</v>
      </c>
      <c r="C50" s="23">
        <f>ROUND(C31*C7,2)</f>
        <v>5106.44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5106.44</v>
      </c>
    </row>
    <row r="51" spans="1:11" ht="17.25" customHeight="1">
      <c r="A51" s="67" t="s">
        <v>106</v>
      </c>
      <c r="B51" s="68">
        <f aca="true" t="shared" si="16" ref="B51:H51">ROUND(B32*B7,2)</f>
        <v>-2995.1</v>
      </c>
      <c r="C51" s="68">
        <f t="shared" si="16"/>
        <v>-3836.25</v>
      </c>
      <c r="D51" s="68">
        <f t="shared" si="16"/>
        <v>-4062.27</v>
      </c>
      <c r="E51" s="68">
        <f t="shared" si="16"/>
        <v>-2520.96</v>
      </c>
      <c r="F51" s="68">
        <f t="shared" si="16"/>
        <v>-3449.54</v>
      </c>
      <c r="G51" s="68">
        <f t="shared" si="16"/>
        <v>-4884.36</v>
      </c>
      <c r="H51" s="68">
        <f t="shared" si="16"/>
        <v>-2680.46</v>
      </c>
      <c r="I51" s="19">
        <v>0</v>
      </c>
      <c r="J51" s="19">
        <v>0</v>
      </c>
      <c r="K51" s="68">
        <f>SUM(B51:J51)</f>
        <v>-24428.940000000002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8136.39</v>
      </c>
      <c r="I53" s="31">
        <f>+I35</f>
        <v>0</v>
      </c>
      <c r="J53" s="31">
        <f>+J35</f>
        <v>0</v>
      </c>
      <c r="K53" s="23">
        <f t="shared" si="14"/>
        <v>8136.39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-171659.72</v>
      </c>
      <c r="C61" s="35">
        <f t="shared" si="17"/>
        <v>-270299.14</v>
      </c>
      <c r="D61" s="35">
        <f t="shared" si="17"/>
        <v>-271874.84</v>
      </c>
      <c r="E61" s="35">
        <f t="shared" si="17"/>
        <v>-378589.52</v>
      </c>
      <c r="F61" s="35">
        <f t="shared" si="17"/>
        <v>-172769.38</v>
      </c>
      <c r="G61" s="35">
        <f t="shared" si="17"/>
        <v>-380851.3</v>
      </c>
      <c r="H61" s="35">
        <f t="shared" si="17"/>
        <v>-225637.58000000002</v>
      </c>
      <c r="I61" s="35">
        <f t="shared" si="17"/>
        <v>-99795.36</v>
      </c>
      <c r="J61" s="35">
        <f t="shared" si="17"/>
        <v>-68130.51000000001</v>
      </c>
      <c r="K61" s="35">
        <f>SUM(B61:J61)</f>
        <v>-2039607.3500000003</v>
      </c>
    </row>
    <row r="62" spans="1:11" ht="18.75" customHeight="1">
      <c r="A62" s="16" t="s">
        <v>75</v>
      </c>
      <c r="B62" s="35">
        <f aca="true" t="shared" si="18" ref="B62:J62">B63+B64+B65+B66+B67+B68</f>
        <v>-239871.12</v>
      </c>
      <c r="C62" s="35">
        <f t="shared" si="18"/>
        <v>-209937.87</v>
      </c>
      <c r="D62" s="35">
        <f t="shared" si="18"/>
        <v>-211292.42</v>
      </c>
      <c r="E62" s="35">
        <f t="shared" si="18"/>
        <v>-326513.86</v>
      </c>
      <c r="F62" s="35">
        <f t="shared" si="18"/>
        <v>-249778.74</v>
      </c>
      <c r="G62" s="35">
        <f t="shared" si="18"/>
        <v>-293802.32</v>
      </c>
      <c r="H62" s="35">
        <f t="shared" si="18"/>
        <v>-185907.05000000002</v>
      </c>
      <c r="I62" s="35">
        <f t="shared" si="18"/>
        <v>-31517.2</v>
      </c>
      <c r="J62" s="35">
        <f t="shared" si="18"/>
        <v>-57535.8</v>
      </c>
      <c r="K62" s="35">
        <f aca="true" t="shared" si="19" ref="K62:K93">SUM(B62:J62)</f>
        <v>-1806156.3800000001</v>
      </c>
    </row>
    <row r="63" spans="1:11" ht="18.75" customHeight="1">
      <c r="A63" s="12" t="s">
        <v>76</v>
      </c>
      <c r="B63" s="35">
        <f>-ROUND(B9*$D$3,2)</f>
        <v>-144821.8</v>
      </c>
      <c r="C63" s="35">
        <f aca="true" t="shared" si="20" ref="C63:J63">-ROUND(C9*$D$3,2)</f>
        <v>-194902</v>
      </c>
      <c r="D63" s="35">
        <f t="shared" si="20"/>
        <v>-162651.4</v>
      </c>
      <c r="E63" s="35">
        <f t="shared" si="20"/>
        <v>-132946.8</v>
      </c>
      <c r="F63" s="35">
        <f t="shared" si="20"/>
        <v>-148048</v>
      </c>
      <c r="G63" s="35">
        <f t="shared" si="20"/>
        <v>-203011.2</v>
      </c>
      <c r="H63" s="35">
        <f t="shared" si="20"/>
        <v>-185542.6</v>
      </c>
      <c r="I63" s="35">
        <f t="shared" si="20"/>
        <v>-31517.2</v>
      </c>
      <c r="J63" s="35">
        <f t="shared" si="20"/>
        <v>-57535.8</v>
      </c>
      <c r="K63" s="35">
        <f t="shared" si="19"/>
        <v>-1260976.8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-1200.8</v>
      </c>
      <c r="C65" s="35">
        <v>-258.4</v>
      </c>
      <c r="D65" s="35">
        <v>-433.2</v>
      </c>
      <c r="E65" s="35">
        <v>-1010.8</v>
      </c>
      <c r="F65" s="35">
        <v>-433.2</v>
      </c>
      <c r="G65" s="35">
        <v>-307.8</v>
      </c>
      <c r="H65" s="35">
        <v>0</v>
      </c>
      <c r="I65" s="19">
        <v>0</v>
      </c>
      <c r="J65" s="19">
        <v>0</v>
      </c>
      <c r="K65" s="35">
        <f t="shared" si="19"/>
        <v>-3644.2</v>
      </c>
    </row>
    <row r="66" spans="1:11" ht="18.75" customHeight="1">
      <c r="A66" s="12" t="s">
        <v>107</v>
      </c>
      <c r="B66" s="35">
        <v>-1622.6</v>
      </c>
      <c r="C66" s="35">
        <v>-1489.6</v>
      </c>
      <c r="D66" s="35">
        <v>-133</v>
      </c>
      <c r="E66" s="35">
        <v>-638.4</v>
      </c>
      <c r="F66" s="35">
        <v>-133</v>
      </c>
      <c r="G66" s="35">
        <v>-53.2</v>
      </c>
      <c r="H66" s="35">
        <v>-26.6</v>
      </c>
      <c r="I66" s="19">
        <v>0</v>
      </c>
      <c r="J66" s="19">
        <v>0</v>
      </c>
      <c r="K66" s="35">
        <f t="shared" si="19"/>
        <v>-4096.4</v>
      </c>
    </row>
    <row r="67" spans="1:11" ht="18.75" customHeight="1">
      <c r="A67" s="12" t="s">
        <v>53</v>
      </c>
      <c r="B67" s="35">
        <v>-92225.92</v>
      </c>
      <c r="C67" s="35">
        <v>-13287.87</v>
      </c>
      <c r="D67" s="35">
        <v>-47984.82</v>
      </c>
      <c r="E67" s="35">
        <v>-191782.86</v>
      </c>
      <c r="F67" s="35">
        <v>-101164.54</v>
      </c>
      <c r="G67" s="35">
        <v>-90430.12</v>
      </c>
      <c r="H67" s="35">
        <v>-157.85</v>
      </c>
      <c r="I67" s="19">
        <v>0</v>
      </c>
      <c r="J67" s="19">
        <v>0</v>
      </c>
      <c r="K67" s="35">
        <f t="shared" si="19"/>
        <v>-537033.9799999999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-90</v>
      </c>
      <c r="E68" s="35">
        <v>-135</v>
      </c>
      <c r="F68" s="19">
        <v>0</v>
      </c>
      <c r="G68" s="19">
        <v>0</v>
      </c>
      <c r="H68" s="19">
        <v>-180</v>
      </c>
      <c r="I68" s="19">
        <v>0</v>
      </c>
      <c r="J68" s="19">
        <v>0</v>
      </c>
      <c r="K68" s="35">
        <f t="shared" si="19"/>
        <v>-405</v>
      </c>
    </row>
    <row r="69" spans="1:11" s="74" customFormat="1" ht="18.75" customHeight="1">
      <c r="A69" s="65" t="s">
        <v>80</v>
      </c>
      <c r="B69" s="68">
        <f aca="true" t="shared" si="21" ref="B69:J69">SUM(B70:B99)</f>
        <v>68211.4</v>
      </c>
      <c r="C69" s="68">
        <f t="shared" si="21"/>
        <v>-60361.270000000004</v>
      </c>
      <c r="D69" s="68">
        <f t="shared" si="21"/>
        <v>-60582.420000000006</v>
      </c>
      <c r="E69" s="68">
        <f t="shared" si="21"/>
        <v>-52075.66</v>
      </c>
      <c r="F69" s="68">
        <f t="shared" si="21"/>
        <v>77009.36</v>
      </c>
      <c r="G69" s="68">
        <f t="shared" si="21"/>
        <v>-87048.98</v>
      </c>
      <c r="H69" s="68">
        <f t="shared" si="21"/>
        <v>-39730.53</v>
      </c>
      <c r="I69" s="68">
        <f t="shared" si="21"/>
        <v>-68278.16</v>
      </c>
      <c r="J69" s="68">
        <f t="shared" si="21"/>
        <v>-10594.71</v>
      </c>
      <c r="K69" s="68">
        <f t="shared" si="19"/>
        <v>-233450.97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9"/>
        <v>-150707.14999999997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-424.62</v>
      </c>
      <c r="C80" s="19">
        <v>-3707</v>
      </c>
      <c r="D80" s="19">
        <v>-2547.72</v>
      </c>
      <c r="E80" s="19">
        <v>-337</v>
      </c>
      <c r="F80" s="19">
        <v>-2291.6</v>
      </c>
      <c r="G80" s="19">
        <v>-1078.4</v>
      </c>
      <c r="H80" s="19">
        <v>0</v>
      </c>
      <c r="I80" s="19">
        <v>-3100.4</v>
      </c>
      <c r="J80" s="19">
        <v>0</v>
      </c>
      <c r="K80" s="19">
        <f t="shared" si="19"/>
        <v>-13486.74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-13051.21</v>
      </c>
      <c r="F93" s="19">
        <v>0</v>
      </c>
      <c r="G93" s="19">
        <v>0</v>
      </c>
      <c r="H93" s="19">
        <v>0</v>
      </c>
      <c r="I93" s="48">
        <v>-7388.22</v>
      </c>
      <c r="J93" s="48">
        <v>0</v>
      </c>
      <c r="K93" s="48">
        <f t="shared" si="19"/>
        <v>-20439.43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56449.06</v>
      </c>
      <c r="C98" s="48">
        <v>-23487.24</v>
      </c>
      <c r="D98" s="48">
        <v>-24373.62</v>
      </c>
      <c r="E98" s="48">
        <v>-16511.22</v>
      </c>
      <c r="F98" s="48">
        <v>66399.83</v>
      </c>
      <c r="G98" s="48">
        <v>-37572</v>
      </c>
      <c r="H98" s="48">
        <v>-17230.53</v>
      </c>
      <c r="I98" s="48">
        <v>-3674.28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1456318.5599999998</v>
      </c>
      <c r="C104" s="24">
        <f t="shared" si="22"/>
        <v>2056933.9</v>
      </c>
      <c r="D104" s="24">
        <f t="shared" si="22"/>
        <v>2445112.2</v>
      </c>
      <c r="E104" s="24">
        <f t="shared" si="22"/>
        <v>1193845.12</v>
      </c>
      <c r="F104" s="24">
        <f t="shared" si="22"/>
        <v>1857933.72</v>
      </c>
      <c r="G104" s="24">
        <f t="shared" si="22"/>
        <v>2595740.7900000005</v>
      </c>
      <c r="H104" s="24">
        <f t="shared" si="22"/>
        <v>1374114.8</v>
      </c>
      <c r="I104" s="24">
        <f>+I105+I106</f>
        <v>486570.92000000004</v>
      </c>
      <c r="J104" s="24">
        <f>+J105+J106</f>
        <v>847120.03</v>
      </c>
      <c r="K104" s="48">
        <f>SUM(B104:J104)</f>
        <v>14313690.040000001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1438244.4899999998</v>
      </c>
      <c r="C105" s="24">
        <f t="shared" si="23"/>
        <v>2034031.71</v>
      </c>
      <c r="D105" s="24">
        <f t="shared" si="23"/>
        <v>2420402.6</v>
      </c>
      <c r="E105" s="24">
        <f t="shared" si="23"/>
        <v>1172078.03</v>
      </c>
      <c r="F105" s="24">
        <f t="shared" si="23"/>
        <v>1835298.52</v>
      </c>
      <c r="G105" s="24">
        <f t="shared" si="23"/>
        <v>2566713.0200000005</v>
      </c>
      <c r="H105" s="24">
        <f t="shared" si="23"/>
        <v>1354747.24</v>
      </c>
      <c r="I105" s="24">
        <f t="shared" si="23"/>
        <v>486570.92000000004</v>
      </c>
      <c r="J105" s="24">
        <f t="shared" si="23"/>
        <v>833495.5700000001</v>
      </c>
      <c r="K105" s="48">
        <f>SUM(B105:J105)</f>
        <v>14141582.100000001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14313690.049999997</v>
      </c>
      <c r="L112" s="54"/>
    </row>
    <row r="113" spans="1:11" ht="18.75" customHeight="1">
      <c r="A113" s="26" t="s">
        <v>71</v>
      </c>
      <c r="B113" s="27">
        <v>185793.72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185793.72</v>
      </c>
    </row>
    <row r="114" spans="1:11" ht="18.75" customHeight="1">
      <c r="A114" s="26" t="s">
        <v>72</v>
      </c>
      <c r="B114" s="27">
        <v>1270524.84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1270524.84</v>
      </c>
    </row>
    <row r="115" spans="1:11" ht="18.75" customHeight="1">
      <c r="A115" s="26" t="s">
        <v>73</v>
      </c>
      <c r="B115" s="40">
        <v>0</v>
      </c>
      <c r="C115" s="27">
        <f>+C104</f>
        <v>2056933.9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2056933.9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2445112.2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2445112.2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1193845.12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1193845.12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372659.42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372659.42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698759.45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698759.45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87816.71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87816.71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698698.15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698698.15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765513.98</v>
      </c>
      <c r="H122" s="40">
        <v>0</v>
      </c>
      <c r="I122" s="40">
        <v>0</v>
      </c>
      <c r="J122" s="40">
        <v>0</v>
      </c>
      <c r="K122" s="41">
        <f t="shared" si="25"/>
        <v>765513.98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60280.11</v>
      </c>
      <c r="H123" s="40">
        <v>0</v>
      </c>
      <c r="I123" s="40">
        <v>0</v>
      </c>
      <c r="J123" s="40">
        <v>0</v>
      </c>
      <c r="K123" s="41">
        <f t="shared" si="25"/>
        <v>60280.11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392948.28</v>
      </c>
      <c r="H124" s="40">
        <v>0</v>
      </c>
      <c r="I124" s="40">
        <v>0</v>
      </c>
      <c r="J124" s="40">
        <v>0</v>
      </c>
      <c r="K124" s="41">
        <f t="shared" si="25"/>
        <v>392948.28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377002.41</v>
      </c>
      <c r="H125" s="40">
        <v>0</v>
      </c>
      <c r="I125" s="40">
        <v>0</v>
      </c>
      <c r="J125" s="40">
        <v>0</v>
      </c>
      <c r="K125" s="41">
        <f t="shared" si="25"/>
        <v>377002.41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999996.01</v>
      </c>
      <c r="H126" s="40">
        <v>0</v>
      </c>
      <c r="I126" s="40">
        <v>0</v>
      </c>
      <c r="J126" s="40">
        <v>0</v>
      </c>
      <c r="K126" s="41">
        <f t="shared" si="25"/>
        <v>999996.01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504832.44</v>
      </c>
      <c r="I127" s="40">
        <v>0</v>
      </c>
      <c r="J127" s="40">
        <v>0</v>
      </c>
      <c r="K127" s="41">
        <f t="shared" si="25"/>
        <v>504832.44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869282.36</v>
      </c>
      <c r="I128" s="40">
        <v>0</v>
      </c>
      <c r="J128" s="40">
        <v>0</v>
      </c>
      <c r="K128" s="41">
        <f t="shared" si="25"/>
        <v>869282.36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486570.92</v>
      </c>
      <c r="J129" s="40">
        <v>0</v>
      </c>
      <c r="K129" s="41">
        <f t="shared" si="25"/>
        <v>486570.92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847120.03</v>
      </c>
      <c r="K130" s="44">
        <f t="shared" si="25"/>
        <v>847120.03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2016-05-04T19:54:20Z</dcterms:modified>
  <cp:category/>
  <cp:version/>
  <cp:contentType/>
  <cp:contentStatus/>
</cp:coreProperties>
</file>