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<sst xmlns="http://schemas.openxmlformats.org/spreadsheetml/2006/main" count="134" uniqueCount="134">
  <si>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</si>
  <si>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</si>
  <si>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</si>
  <si>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</si>
  <si>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</si>
  <si>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</si>
  <si>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</si>
  <si>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</si>
  <si>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</si>
  <si>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</si>
  <si>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</si>
  <si>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</si>
  <si>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</si>
  <si>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</si>
  <si>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</si>
  <si>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</si>
  <si>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</si>
  <si>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</si>
  <si>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</si>
  <si>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</si>
  <si>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</si>
  <si>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</si>
  <si>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</si>
  <si>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</si>
  <si>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</si>
  <si>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</si>
  <si>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</si>
  <si>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</si>
  <si>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</si>
  <si>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</si>
  <si>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</si>
  <si>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</si>
  <si>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</si>
  <si>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</si>
  <si>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</si>
  <si>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</si>
  <si>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</si>
  <si>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</si>
  <si>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</si>
  <si>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</si>
  <si>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</si>
  <si>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</si>
  <si>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</si>
  <si>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</si>
  <si>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</si>
  <si>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</si>
  <si>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</si>
  <si>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</si>
  <si>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</si>
  <si>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</si>
  <si>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</si>
  <si>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</si>
  <si>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</si>
  <si>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</si>
  <si>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</si>
  <si>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</si>
  <si>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</si>
  <si>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</si>
  <si>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</si>
  <si>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</si>
  <si>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</si>
  <si>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</si>
  <si>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</si>
  <si>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</si>
  <si>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</si>
  <si>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</si>
  <si>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</si>
  <si>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</si>
  <si>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</si>
  <si>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</si>
  <si>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</si>
  <si>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</si>
  <si>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</si>
  <si>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</si>
  <si>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</si>
  <si>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</si>
  <si>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</si>
  <si>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</si>
  <si>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</si>
  <si>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</si>
  <si>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</si>
  <si>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</si>
  <si>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</si>
  <si>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</si>
  <si>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</si>
  <si>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</si>
  <si>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</si>
  <si>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</si>
  <si>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</si>
  <si>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</si>
  <si>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</si>
  <si>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</si>
  <si>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</si>
  <si>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</si>
  <si>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</si>
  <si>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</si>
  <si>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</si>
  <si>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</si>
  <si>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</si>
  <si>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</si>
  <si>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</si>
  <si>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</si>
  <si>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</si>
  <si>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</si>
  <si>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</si>
  <si>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</si>
  <si>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</si>
  <si>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</si>
  <si>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</si>
  <si>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</si>
  <si>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</si>
  <si>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</si>
  <si>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</si>
  <si>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</si>
  <si>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</si>
  <si>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</si>
  <si>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</si>
  <si>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</si>
  <si>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</si>
  <si>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</si>
  <si>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</si>
  <si>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</si>
  <si>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</si>
  <si>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</si>
  <si>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</si>
  <si>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</si>
  <si>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</si>
  <si>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</si>
  <si>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</si>
  <si>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</si>
  <si>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</si>
  <si>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26/04/16 - VENCIMENTO 03/05/16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</si>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</sst>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633997</v>
      </c>
      <c r="C7" s="9">
        <f t="shared" si="0"/>
        <v>802994</v>
      </c>
      <c r="D7" s="9">
        <f t="shared" si="0"/>
        <v>837293</v>
      </c>
      <c r="E7" s="9">
        <f t="shared" si="0"/>
        <v>560280</v>
      </c>
      <c r="F7" s="9">
        <f t="shared" si="0"/>
        <v>748780</v>
      </c>
      <c r="G7" s="9">
        <f t="shared" si="0"/>
        <v>1264401</v>
      </c>
      <c r="H7" s="9">
        <f t="shared" si="0"/>
        <v>584221</v>
      </c>
      <c r="I7" s="9">
        <f t="shared" si="0"/>
        <v>131260</v>
      </c>
      <c r="J7" s="9">
        <f t="shared" si="0"/>
        <v>328546</v>
      </c>
      <c r="K7" s="9">
        <f t="shared" si="0"/>
        <v>5891772</v>
      </c>
      <c r="L7" s="52"/>
    </row>
    <row r="8" spans="1:11" ht="17.25" customHeight="1">
      <c r="A8" s="10" t="s">
        <v>99</v>
      </c>
      <c r="B8" s="11">
        <f>B9+B12+B16</f>
        <v>310889</v>
      </c>
      <c r="C8" s="11">
        <f aca="true" t="shared" si="1" ref="C8:J8">C9+C12+C16</f>
        <v>405360</v>
      </c>
      <c r="D8" s="11">
        <f t="shared" si="1"/>
        <v>394257</v>
      </c>
      <c r="E8" s="11">
        <f t="shared" si="1"/>
        <v>283734</v>
      </c>
      <c r="F8" s="11">
        <f t="shared" si="1"/>
        <v>366457</v>
      </c>
      <c r="G8" s="11">
        <f t="shared" si="1"/>
        <v>615510</v>
      </c>
      <c r="H8" s="11">
        <f t="shared" si="1"/>
        <v>316577</v>
      </c>
      <c r="I8" s="11">
        <f t="shared" si="1"/>
        <v>59848</v>
      </c>
      <c r="J8" s="11">
        <f t="shared" si="1"/>
        <v>152910</v>
      </c>
      <c r="K8" s="11">
        <f>SUM(B8:J8)</f>
        <v>2905542</v>
      </c>
    </row>
    <row r="9" spans="1:11" ht="17.25" customHeight="1">
      <c r="A9" s="15" t="s">
        <v>17</v>
      </c>
      <c r="B9" s="13">
        <f>+B10+B11</f>
        <v>39156</v>
      </c>
      <c r="C9" s="13">
        <f aca="true" t="shared" si="2" ref="C9:J9">+C10+C11</f>
        <v>53961</v>
      </c>
      <c r="D9" s="13">
        <f t="shared" si="2"/>
        <v>46001</v>
      </c>
      <c r="E9" s="13">
        <f t="shared" si="2"/>
        <v>36100</v>
      </c>
      <c r="F9" s="13">
        <f t="shared" si="2"/>
        <v>41346</v>
      </c>
      <c r="G9" s="13">
        <f t="shared" si="2"/>
        <v>54805</v>
      </c>
      <c r="H9" s="13">
        <f t="shared" si="2"/>
        <v>49537</v>
      </c>
      <c r="I9" s="13">
        <f t="shared" si="2"/>
        <v>9084</v>
      </c>
      <c r="J9" s="13">
        <f t="shared" si="2"/>
        <v>16218</v>
      </c>
      <c r="K9" s="11">
        <f>SUM(B9:J9)</f>
        <v>346208</v>
      </c>
    </row>
    <row r="10" spans="1:11" ht="17.25" customHeight="1">
      <c r="A10" s="29" t="s">
        <v>18</v>
      </c>
      <c r="B10" s="13">
        <v>39156</v>
      </c>
      <c r="C10" s="13">
        <v>53961</v>
      </c>
      <c r="D10" s="13">
        <v>46001</v>
      </c>
      <c r="E10" s="13">
        <v>36100</v>
      </c>
      <c r="F10" s="13">
        <v>41346</v>
      </c>
      <c r="G10" s="13">
        <v>54805</v>
      </c>
      <c r="H10" s="13">
        <v>49537</v>
      </c>
      <c r="I10" s="13">
        <v>9084</v>
      </c>
      <c r="J10" s="13">
        <v>16218</v>
      </c>
      <c r="K10" s="11">
        <f>SUM(B10:J10)</f>
        <v>346208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242017</v>
      </c>
      <c r="C12" s="17">
        <f t="shared" si="3"/>
        <v>314392</v>
      </c>
      <c r="D12" s="17">
        <f t="shared" si="3"/>
        <v>312050</v>
      </c>
      <c r="E12" s="17">
        <f t="shared" si="3"/>
        <v>221609</v>
      </c>
      <c r="F12" s="17">
        <f t="shared" si="3"/>
        <v>286469</v>
      </c>
      <c r="G12" s="17">
        <f t="shared" si="3"/>
        <v>493719</v>
      </c>
      <c r="H12" s="17">
        <f t="shared" si="3"/>
        <v>239132</v>
      </c>
      <c r="I12" s="17">
        <f t="shared" si="3"/>
        <v>44632</v>
      </c>
      <c r="J12" s="17">
        <f t="shared" si="3"/>
        <v>121805</v>
      </c>
      <c r="K12" s="11">
        <f aca="true" t="shared" si="4" ref="K12:K27">SUM(B12:J12)</f>
        <v>2275825</v>
      </c>
    </row>
    <row r="13" spans="1:13" ht="17.25" customHeight="1">
      <c r="A13" s="14" t="s">
        <v>20</v>
      </c>
      <c r="B13" s="13">
        <v>120868</v>
      </c>
      <c r="C13" s="13">
        <v>166261</v>
      </c>
      <c r="D13" s="13">
        <v>169460</v>
      </c>
      <c r="E13" s="13">
        <v>117242</v>
      </c>
      <c r="F13" s="13">
        <v>150539</v>
      </c>
      <c r="G13" s="13">
        <v>244825</v>
      </c>
      <c r="H13" s="13">
        <v>114168</v>
      </c>
      <c r="I13" s="13">
        <v>25347</v>
      </c>
      <c r="J13" s="13">
        <v>66767</v>
      </c>
      <c r="K13" s="11">
        <f t="shared" si="4"/>
        <v>1175477</v>
      </c>
      <c r="L13" s="52"/>
      <c r="M13" s="53"/>
    </row>
    <row r="14" spans="1:12" ht="17.25" customHeight="1">
      <c r="A14" s="14" t="s">
        <v>21</v>
      </c>
      <c r="B14" s="13">
        <v>109699</v>
      </c>
      <c r="C14" s="13">
        <v>131322</v>
      </c>
      <c r="D14" s="13">
        <v>130179</v>
      </c>
      <c r="E14" s="13">
        <v>93991</v>
      </c>
      <c r="F14" s="13">
        <v>124913</v>
      </c>
      <c r="G14" s="13">
        <v>231728</v>
      </c>
      <c r="H14" s="13">
        <v>107149</v>
      </c>
      <c r="I14" s="13">
        <v>16300</v>
      </c>
      <c r="J14" s="13">
        <v>51148</v>
      </c>
      <c r="K14" s="11">
        <f t="shared" si="4"/>
        <v>996429</v>
      </c>
      <c r="L14" s="52"/>
    </row>
    <row r="15" spans="1:11" ht="17.25" customHeight="1">
      <c r="A15" s="14" t="s">
        <v>22</v>
      </c>
      <c r="B15" s="13">
        <v>11450</v>
      </c>
      <c r="C15" s="13">
        <v>16809</v>
      </c>
      <c r="D15" s="13">
        <v>12411</v>
      </c>
      <c r="E15" s="13">
        <v>10376</v>
      </c>
      <c r="F15" s="13">
        <v>11017</v>
      </c>
      <c r="G15" s="13">
        <v>17166</v>
      </c>
      <c r="H15" s="13">
        <v>17815</v>
      </c>
      <c r="I15" s="13">
        <v>2985</v>
      </c>
      <c r="J15" s="13">
        <v>3890</v>
      </c>
      <c r="K15" s="11">
        <f t="shared" si="4"/>
        <v>103919</v>
      </c>
    </row>
    <row r="16" spans="1:11" ht="17.25" customHeight="1">
      <c r="A16" s="15" t="s">
        <v>95</v>
      </c>
      <c r="B16" s="13">
        <f>B17+B18+B19</f>
        <v>29716</v>
      </c>
      <c r="C16" s="13">
        <f aca="true" t="shared" si="5" ref="C16:J16">C17+C18+C19</f>
        <v>37007</v>
      </c>
      <c r="D16" s="13">
        <f t="shared" si="5"/>
        <v>36206</v>
      </c>
      <c r="E16" s="13">
        <f t="shared" si="5"/>
        <v>26025</v>
      </c>
      <c r="F16" s="13">
        <f t="shared" si="5"/>
        <v>38642</v>
      </c>
      <c r="G16" s="13">
        <f t="shared" si="5"/>
        <v>66986</v>
      </c>
      <c r="H16" s="13">
        <f t="shared" si="5"/>
        <v>27908</v>
      </c>
      <c r="I16" s="13">
        <f t="shared" si="5"/>
        <v>6132</v>
      </c>
      <c r="J16" s="13">
        <f t="shared" si="5"/>
        <v>14887</v>
      </c>
      <c r="K16" s="11">
        <f t="shared" si="4"/>
        <v>283509</v>
      </c>
    </row>
    <row r="17" spans="1:11" ht="17.25" customHeight="1">
      <c r="A17" s="14" t="s">
        <v>96</v>
      </c>
      <c r="B17" s="13">
        <v>20125</v>
      </c>
      <c r="C17" s="13">
        <v>26402</v>
      </c>
      <c r="D17" s="13">
        <v>25065</v>
      </c>
      <c r="E17" s="13">
        <v>17944</v>
      </c>
      <c r="F17" s="13">
        <v>25998</v>
      </c>
      <c r="G17" s="13">
        <v>44424</v>
      </c>
      <c r="H17" s="13">
        <v>19337</v>
      </c>
      <c r="I17" s="13">
        <v>4355</v>
      </c>
      <c r="J17" s="13">
        <v>10211</v>
      </c>
      <c r="K17" s="11">
        <f t="shared" si="4"/>
        <v>193861</v>
      </c>
    </row>
    <row r="18" spans="1:11" ht="17.25" customHeight="1">
      <c r="A18" s="14" t="s">
        <v>97</v>
      </c>
      <c r="B18" s="13">
        <v>6891</v>
      </c>
      <c r="C18" s="13">
        <v>6693</v>
      </c>
      <c r="D18" s="13">
        <v>8713</v>
      </c>
      <c r="E18" s="13">
        <v>5902</v>
      </c>
      <c r="F18" s="13">
        <v>10086</v>
      </c>
      <c r="G18" s="13">
        <v>18179</v>
      </c>
      <c r="H18" s="13">
        <v>5047</v>
      </c>
      <c r="I18" s="13">
        <v>1196</v>
      </c>
      <c r="J18" s="13">
        <v>3828</v>
      </c>
      <c r="K18" s="11">
        <f t="shared" si="4"/>
        <v>66535</v>
      </c>
    </row>
    <row r="19" spans="1:11" ht="17.25" customHeight="1">
      <c r="A19" s="14" t="s">
        <v>98</v>
      </c>
      <c r="B19" s="13">
        <f>83653-B26</f>
        <v>2700</v>
      </c>
      <c r="C19" s="13">
        <f>105975-C26</f>
        <v>3912</v>
      </c>
      <c r="D19" s="13">
        <f>104695-D26</f>
        <v>2428</v>
      </c>
      <c r="E19" s="13">
        <f>66339-E26</f>
        <v>2179</v>
      </c>
      <c r="F19" s="13">
        <f>84897-F26</f>
        <v>2558</v>
      </c>
      <c r="G19" s="13">
        <f>132187-G26</f>
        <v>4383</v>
      </c>
      <c r="H19" s="13">
        <f>62606-H26</f>
        <v>3524</v>
      </c>
      <c r="I19" s="13">
        <f>15809-I26</f>
        <v>581</v>
      </c>
      <c r="J19" s="13">
        <f>46832-J26</f>
        <v>848</v>
      </c>
      <c r="K19" s="11">
        <f t="shared" si="4"/>
        <v>23113</v>
      </c>
    </row>
    <row r="20" spans="1:11" ht="17.25" customHeight="1">
      <c r="A20" s="16" t="s">
        <v>23</v>
      </c>
      <c r="B20" s="11">
        <f>+B21+B22+B23</f>
        <v>174507</v>
      </c>
      <c r="C20" s="11">
        <f aca="true" t="shared" si="6" ref="C20:J20">+C21+C22+C23</f>
        <v>193646</v>
      </c>
      <c r="D20" s="11">
        <f t="shared" si="6"/>
        <v>222942</v>
      </c>
      <c r="E20" s="11">
        <f t="shared" si="6"/>
        <v>141939</v>
      </c>
      <c r="F20" s="11">
        <f t="shared" si="6"/>
        <v>217646</v>
      </c>
      <c r="G20" s="11">
        <f t="shared" si="6"/>
        <v>410985</v>
      </c>
      <c r="H20" s="11">
        <f t="shared" si="6"/>
        <v>146866</v>
      </c>
      <c r="I20" s="11">
        <f t="shared" si="6"/>
        <v>34890</v>
      </c>
      <c r="J20" s="11">
        <f t="shared" si="6"/>
        <v>81614</v>
      </c>
      <c r="K20" s="11">
        <f t="shared" si="4"/>
        <v>1625035</v>
      </c>
    </row>
    <row r="21" spans="1:12" ht="17.25" customHeight="1">
      <c r="A21" s="12" t="s">
        <v>24</v>
      </c>
      <c r="B21" s="13">
        <v>97991</v>
      </c>
      <c r="C21" s="13">
        <v>119324</v>
      </c>
      <c r="D21" s="13">
        <v>137513</v>
      </c>
      <c r="E21" s="13">
        <v>85862</v>
      </c>
      <c r="F21" s="13">
        <v>129466</v>
      </c>
      <c r="G21" s="13">
        <v>226507</v>
      </c>
      <c r="H21" s="13">
        <v>85808</v>
      </c>
      <c r="I21" s="13">
        <v>22298</v>
      </c>
      <c r="J21" s="13">
        <v>49739</v>
      </c>
      <c r="K21" s="11">
        <f t="shared" si="4"/>
        <v>954508</v>
      </c>
      <c r="L21" s="52"/>
    </row>
    <row r="22" spans="1:12" ht="17.25" customHeight="1">
      <c r="A22" s="12" t="s">
        <v>25</v>
      </c>
      <c r="B22" s="13">
        <v>71241</v>
      </c>
      <c r="C22" s="13">
        <v>68258</v>
      </c>
      <c r="D22" s="13">
        <v>80062</v>
      </c>
      <c r="E22" s="13">
        <v>52183</v>
      </c>
      <c r="F22" s="13">
        <v>83317</v>
      </c>
      <c r="G22" s="13">
        <v>175866</v>
      </c>
      <c r="H22" s="13">
        <v>55185</v>
      </c>
      <c r="I22" s="13">
        <v>11457</v>
      </c>
      <c r="J22" s="13">
        <v>30100</v>
      </c>
      <c r="K22" s="11">
        <f t="shared" si="4"/>
        <v>627669</v>
      </c>
      <c r="L22" s="52"/>
    </row>
    <row r="23" spans="1:11" ht="17.25" customHeight="1">
      <c r="A23" s="12" t="s">
        <v>26</v>
      </c>
      <c r="B23" s="13">
        <v>5275</v>
      </c>
      <c r="C23" s="13">
        <v>6064</v>
      </c>
      <c r="D23" s="13">
        <v>5367</v>
      </c>
      <c r="E23" s="13">
        <v>3894</v>
      </c>
      <c r="F23" s="13">
        <v>4863</v>
      </c>
      <c r="G23" s="13">
        <v>8612</v>
      </c>
      <c r="H23" s="13">
        <v>5873</v>
      </c>
      <c r="I23" s="13">
        <v>1135</v>
      </c>
      <c r="J23" s="13">
        <v>1775</v>
      </c>
      <c r="K23" s="11">
        <f t="shared" si="4"/>
        <v>42858</v>
      </c>
    </row>
    <row r="24" spans="1:11" ht="17.25" customHeight="1">
      <c r="A24" s="16" t="s">
        <v>27</v>
      </c>
      <c r="B24" s="13">
        <f>+B25+B26</f>
        <v>148601</v>
      </c>
      <c r="C24" s="13">
        <f aca="true" t="shared" si="7" ref="C24:J24">+C25+C26</f>
        <v>203988</v>
      </c>
      <c r="D24" s="13">
        <f t="shared" si="7"/>
        <v>220094</v>
      </c>
      <c r="E24" s="13">
        <f t="shared" si="7"/>
        <v>134607</v>
      </c>
      <c r="F24" s="13">
        <f t="shared" si="7"/>
        <v>164677</v>
      </c>
      <c r="G24" s="13">
        <f t="shared" si="7"/>
        <v>237906</v>
      </c>
      <c r="H24" s="13">
        <f t="shared" si="7"/>
        <v>112539</v>
      </c>
      <c r="I24" s="13">
        <f t="shared" si="7"/>
        <v>36522</v>
      </c>
      <c r="J24" s="13">
        <f t="shared" si="7"/>
        <v>94022</v>
      </c>
      <c r="K24" s="11">
        <f t="shared" si="4"/>
        <v>1352956</v>
      </c>
    </row>
    <row r="25" spans="1:12" ht="17.25" customHeight="1">
      <c r="A25" s="12" t="s">
        <v>132</v>
      </c>
      <c r="B25" s="13">
        <v>67648</v>
      </c>
      <c r="C25" s="13">
        <v>101925</v>
      </c>
      <c r="D25" s="13">
        <v>117827</v>
      </c>
      <c r="E25" s="13">
        <v>70447</v>
      </c>
      <c r="F25" s="13">
        <v>82338</v>
      </c>
      <c r="G25" s="13">
        <v>110102</v>
      </c>
      <c r="H25" s="13">
        <v>53457</v>
      </c>
      <c r="I25" s="13">
        <v>21294</v>
      </c>
      <c r="J25" s="13">
        <v>48038</v>
      </c>
      <c r="K25" s="11">
        <f t="shared" si="4"/>
        <v>673076</v>
      </c>
      <c r="L25" s="52"/>
    </row>
    <row r="26" spans="1:12" ht="17.25" customHeight="1">
      <c r="A26" s="12" t="s">
        <v>133</v>
      </c>
      <c r="B26" s="13">
        <f>54677+26276</f>
        <v>80953</v>
      </c>
      <c r="C26" s="13">
        <f>73557+28506</f>
        <v>102063</v>
      </c>
      <c r="D26" s="13">
        <f>71607+30660</f>
        <v>102267</v>
      </c>
      <c r="E26" s="13">
        <f>46134+18026</f>
        <v>64160</v>
      </c>
      <c r="F26" s="13">
        <f>55227+27112</f>
        <v>82339</v>
      </c>
      <c r="G26" s="13">
        <f>82369+45435</f>
        <v>127804</v>
      </c>
      <c r="H26" s="13">
        <f>42271+16811</f>
        <v>59082</v>
      </c>
      <c r="I26" s="13">
        <f>10341+4887</f>
        <v>15228</v>
      </c>
      <c r="J26" s="13">
        <f>31709+14275</f>
        <v>45984</v>
      </c>
      <c r="K26" s="11">
        <f t="shared" si="4"/>
        <v>679880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8239</v>
      </c>
      <c r="I27" s="11">
        <v>0</v>
      </c>
      <c r="J27" s="11">
        <v>0</v>
      </c>
      <c r="K27" s="11">
        <f t="shared" si="4"/>
        <v>8239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8454.56</v>
      </c>
      <c r="I35" s="19">
        <v>0</v>
      </c>
      <c r="J35" s="19">
        <v>0</v>
      </c>
      <c r="K35" s="23">
        <f>SUM(B35:J35)</f>
        <v>8454.56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1653757.03</v>
      </c>
      <c r="C47" s="22">
        <f aca="true" t="shared" si="12" ref="C47:H47">+C48+C57</f>
        <v>2386203.9800000004</v>
      </c>
      <c r="D47" s="22">
        <f t="shared" si="12"/>
        <v>2799102.28</v>
      </c>
      <c r="E47" s="22">
        <f t="shared" si="12"/>
        <v>1600282.5799999998</v>
      </c>
      <c r="F47" s="22">
        <f t="shared" si="12"/>
        <v>2071187.5799999998</v>
      </c>
      <c r="G47" s="22">
        <f t="shared" si="12"/>
        <v>3004765.64</v>
      </c>
      <c r="H47" s="22">
        <f t="shared" si="12"/>
        <v>1604143.2400000002</v>
      </c>
      <c r="I47" s="22">
        <f>+I48+I57</f>
        <v>628344.13</v>
      </c>
      <c r="J47" s="22">
        <f>+J48+J57</f>
        <v>947597.96</v>
      </c>
      <c r="K47" s="22">
        <f>SUM(B47:J47)</f>
        <v>16695384.420000002</v>
      </c>
    </row>
    <row r="48" spans="1:11" ht="17.25" customHeight="1">
      <c r="A48" s="16" t="s">
        <v>113</v>
      </c>
      <c r="B48" s="23">
        <f>SUM(B49:B56)</f>
        <v>1635682.96</v>
      </c>
      <c r="C48" s="23">
        <f aca="true" t="shared" si="13" ref="C48:J48">SUM(C49:C56)</f>
        <v>2363301.7900000005</v>
      </c>
      <c r="D48" s="23">
        <f t="shared" si="13"/>
        <v>2774392.6799999997</v>
      </c>
      <c r="E48" s="23">
        <f t="shared" si="13"/>
        <v>1578515.4899999998</v>
      </c>
      <c r="F48" s="23">
        <f t="shared" si="13"/>
        <v>2048552.38</v>
      </c>
      <c r="G48" s="23">
        <f t="shared" si="13"/>
        <v>2975737.87</v>
      </c>
      <c r="H48" s="23">
        <f t="shared" si="13"/>
        <v>1584775.6800000002</v>
      </c>
      <c r="I48" s="23">
        <f t="shared" si="13"/>
        <v>628344.13</v>
      </c>
      <c r="J48" s="23">
        <f t="shared" si="13"/>
        <v>933973.5</v>
      </c>
      <c r="K48" s="23">
        <f aca="true" t="shared" si="14" ref="K48:K57">SUM(B48:J48)</f>
        <v>16523276.480000002</v>
      </c>
    </row>
    <row r="49" spans="1:11" ht="17.25" customHeight="1">
      <c r="A49" s="34" t="s">
        <v>44</v>
      </c>
      <c r="B49" s="23">
        <f aca="true" t="shared" si="15" ref="B49:H49">ROUND(B30*B7,2)</f>
        <v>1634634.47</v>
      </c>
      <c r="C49" s="23">
        <f t="shared" si="15"/>
        <v>2356225.29</v>
      </c>
      <c r="D49" s="23">
        <f t="shared" si="15"/>
        <v>2772193.39</v>
      </c>
      <c r="E49" s="23">
        <f t="shared" si="15"/>
        <v>1577636.42</v>
      </c>
      <c r="F49" s="23">
        <f t="shared" si="15"/>
        <v>2046790.13</v>
      </c>
      <c r="G49" s="23">
        <f t="shared" si="15"/>
        <v>2973238.95</v>
      </c>
      <c r="H49" s="23">
        <f t="shared" si="15"/>
        <v>1575293.5</v>
      </c>
      <c r="I49" s="23">
        <f>ROUND(I30*I7,2)</f>
        <v>627278.41</v>
      </c>
      <c r="J49" s="23">
        <f>ROUND(J30*J7,2)</f>
        <v>931756.46</v>
      </c>
      <c r="K49" s="23">
        <f t="shared" si="14"/>
        <v>16495047.02</v>
      </c>
    </row>
    <row r="50" spans="1:11" ht="17.25" customHeight="1">
      <c r="A50" s="34" t="s">
        <v>45</v>
      </c>
      <c r="B50" s="19">
        <v>0</v>
      </c>
      <c r="C50" s="23">
        <f>ROUND(C31*C7,2)</f>
        <v>5237.45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5237.45</v>
      </c>
    </row>
    <row r="51" spans="1:11" ht="17.25" customHeight="1">
      <c r="A51" s="67" t="s">
        <v>106</v>
      </c>
      <c r="B51" s="68">
        <f aca="true" t="shared" si="16" ref="B51:H51">ROUND(B32*B7,2)</f>
        <v>-3043.19</v>
      </c>
      <c r="C51" s="68">
        <f t="shared" si="16"/>
        <v>-3934.67</v>
      </c>
      <c r="D51" s="68">
        <f t="shared" si="16"/>
        <v>-4186.47</v>
      </c>
      <c r="E51" s="68">
        <f t="shared" si="16"/>
        <v>-2566.33</v>
      </c>
      <c r="F51" s="68">
        <f t="shared" si="16"/>
        <v>-3519.27</v>
      </c>
      <c r="G51" s="68">
        <f t="shared" si="16"/>
        <v>-4931.16</v>
      </c>
      <c r="H51" s="68">
        <f t="shared" si="16"/>
        <v>-2687.42</v>
      </c>
      <c r="I51" s="19">
        <v>0</v>
      </c>
      <c r="J51" s="19">
        <v>0</v>
      </c>
      <c r="K51" s="68">
        <f>SUM(B51:J51)</f>
        <v>-24868.510000000002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8454.56</v>
      </c>
      <c r="I53" s="31">
        <f>+I35</f>
        <v>0</v>
      </c>
      <c r="J53" s="31">
        <f>+J35</f>
        <v>0</v>
      </c>
      <c r="K53" s="23">
        <f t="shared" si="14"/>
        <v>8454.56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-385051.54000000004</v>
      </c>
      <c r="C61" s="35">
        <f t="shared" si="17"/>
        <v>-271284.55000000005</v>
      </c>
      <c r="D61" s="35">
        <f t="shared" si="17"/>
        <v>-335026.89999999997</v>
      </c>
      <c r="E61" s="35">
        <f t="shared" si="17"/>
        <v>-540445.05</v>
      </c>
      <c r="F61" s="35">
        <f t="shared" si="17"/>
        <v>-346013.26</v>
      </c>
      <c r="G61" s="35">
        <f t="shared" si="17"/>
        <v>-523235.63</v>
      </c>
      <c r="H61" s="35">
        <f t="shared" si="17"/>
        <v>-228020.06</v>
      </c>
      <c r="I61" s="35">
        <f t="shared" si="17"/>
        <v>-100489.4</v>
      </c>
      <c r="J61" s="35">
        <f t="shared" si="17"/>
        <v>-72223.11</v>
      </c>
      <c r="K61" s="35">
        <f>SUM(B61:J61)</f>
        <v>-2801789.5</v>
      </c>
    </row>
    <row r="62" spans="1:11" ht="18.75" customHeight="1">
      <c r="A62" s="16" t="s">
        <v>75</v>
      </c>
      <c r="B62" s="35">
        <f aca="true" t="shared" si="18" ref="B62:J62">B63+B64+B65+B66+B67+B68</f>
        <v>-454627.25</v>
      </c>
      <c r="C62" s="35">
        <f t="shared" si="18"/>
        <v>-214027.7</v>
      </c>
      <c r="D62" s="35">
        <f t="shared" si="18"/>
        <v>-276247.02999999997</v>
      </c>
      <c r="E62" s="35">
        <f t="shared" si="18"/>
        <v>-488178.07</v>
      </c>
      <c r="F62" s="35">
        <f t="shared" si="18"/>
        <v>-426691.94</v>
      </c>
      <c r="G62" s="35">
        <f t="shared" si="18"/>
        <v>-436905.02</v>
      </c>
      <c r="H62" s="35">
        <f t="shared" si="18"/>
        <v>-188240.6</v>
      </c>
      <c r="I62" s="35">
        <f t="shared" si="18"/>
        <v>-34519.2</v>
      </c>
      <c r="J62" s="35">
        <f t="shared" si="18"/>
        <v>-61628.4</v>
      </c>
      <c r="K62" s="35">
        <f aca="true" t="shared" si="19" ref="K62:K93">SUM(B62:J62)</f>
        <v>-2581065.21</v>
      </c>
    </row>
    <row r="63" spans="1:11" ht="18.75" customHeight="1">
      <c r="A63" s="12" t="s">
        <v>76</v>
      </c>
      <c r="B63" s="35">
        <f>-ROUND(B9*$D$3,2)</f>
        <v>-148792.8</v>
      </c>
      <c r="C63" s="35">
        <f aca="true" t="shared" si="20" ref="C63:J63">-ROUND(C9*$D$3,2)</f>
        <v>-205051.8</v>
      </c>
      <c r="D63" s="35">
        <f t="shared" si="20"/>
        <v>-174803.8</v>
      </c>
      <c r="E63" s="35">
        <f t="shared" si="20"/>
        <v>-137180</v>
      </c>
      <c r="F63" s="35">
        <f t="shared" si="20"/>
        <v>-157114.8</v>
      </c>
      <c r="G63" s="35">
        <f t="shared" si="20"/>
        <v>-208259</v>
      </c>
      <c r="H63" s="35">
        <f t="shared" si="20"/>
        <v>-188240.6</v>
      </c>
      <c r="I63" s="35">
        <f t="shared" si="20"/>
        <v>-34519.2</v>
      </c>
      <c r="J63" s="35">
        <f t="shared" si="20"/>
        <v>-61628.4</v>
      </c>
      <c r="K63" s="35">
        <f t="shared" si="19"/>
        <v>-1315590.4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-3252.8</v>
      </c>
      <c r="C65" s="35">
        <v>-243.2</v>
      </c>
      <c r="D65" s="35">
        <v>-703</v>
      </c>
      <c r="E65" s="35">
        <v>-2249.6</v>
      </c>
      <c r="F65" s="35">
        <v>-1185.6</v>
      </c>
      <c r="G65" s="35">
        <v>-786.6</v>
      </c>
      <c r="H65" s="35">
        <v>0</v>
      </c>
      <c r="I65" s="19">
        <v>0</v>
      </c>
      <c r="J65" s="19">
        <v>0</v>
      </c>
      <c r="K65" s="35">
        <f t="shared" si="19"/>
        <v>-8420.800000000001</v>
      </c>
    </row>
    <row r="66" spans="1:11" ht="18.75" customHeight="1">
      <c r="A66" s="12" t="s">
        <v>107</v>
      </c>
      <c r="B66" s="35">
        <v>-2884.2</v>
      </c>
      <c r="C66" s="35">
        <v>-851.2</v>
      </c>
      <c r="D66" s="35">
        <v>-391.4</v>
      </c>
      <c r="E66" s="35">
        <v>-904.4</v>
      </c>
      <c r="F66" s="35">
        <v>-292.6</v>
      </c>
      <c r="G66" s="35">
        <v>-159.6</v>
      </c>
      <c r="H66" s="35">
        <v>0</v>
      </c>
      <c r="I66" s="19">
        <v>0</v>
      </c>
      <c r="J66" s="19">
        <v>0</v>
      </c>
      <c r="K66" s="35">
        <f t="shared" si="19"/>
        <v>-5483.4</v>
      </c>
    </row>
    <row r="67" spans="1:11" ht="18.75" customHeight="1">
      <c r="A67" s="12" t="s">
        <v>53</v>
      </c>
      <c r="B67" s="35">
        <v>-299652.45</v>
      </c>
      <c r="C67" s="35">
        <v>-7881.5</v>
      </c>
      <c r="D67" s="35">
        <v>-100303.83</v>
      </c>
      <c r="E67" s="35">
        <v>-347754.07</v>
      </c>
      <c r="F67" s="35">
        <v>-268098.94</v>
      </c>
      <c r="G67" s="35">
        <v>-227699.82</v>
      </c>
      <c r="H67" s="35">
        <v>0</v>
      </c>
      <c r="I67" s="19">
        <v>0</v>
      </c>
      <c r="J67" s="19">
        <v>0</v>
      </c>
      <c r="K67" s="35">
        <f t="shared" si="19"/>
        <v>-1251390.61</v>
      </c>
    </row>
    <row r="68" spans="1:11" ht="18.75" customHeight="1">
      <c r="A68" s="12" t="s">
        <v>54</v>
      </c>
      <c r="B68" s="35">
        <v>-45</v>
      </c>
      <c r="C68" s="19">
        <v>0</v>
      </c>
      <c r="D68" s="35">
        <v>-45</v>
      </c>
      <c r="E68" s="35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69575.70999999999</v>
      </c>
      <c r="C69" s="68">
        <f t="shared" si="21"/>
        <v>-57256.850000000006</v>
      </c>
      <c r="D69" s="68">
        <f t="shared" si="21"/>
        <v>-58779.87</v>
      </c>
      <c r="E69" s="68">
        <f t="shared" si="21"/>
        <v>-52266.98</v>
      </c>
      <c r="F69" s="68">
        <f t="shared" si="21"/>
        <v>80678.68</v>
      </c>
      <c r="G69" s="68">
        <f t="shared" si="21"/>
        <v>-86330.61</v>
      </c>
      <c r="H69" s="68">
        <f t="shared" si="21"/>
        <v>-39779.46</v>
      </c>
      <c r="I69" s="68">
        <f t="shared" si="21"/>
        <v>-65970.2</v>
      </c>
      <c r="J69" s="68">
        <f t="shared" si="21"/>
        <v>-10594.71</v>
      </c>
      <c r="K69" s="68">
        <f t="shared" si="19"/>
        <v>-220724.29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9"/>
        <v>-150707.14999999997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-13282.35</v>
      </c>
      <c r="F93" s="19">
        <v>0</v>
      </c>
      <c r="G93" s="19">
        <v>0</v>
      </c>
      <c r="H93" s="19">
        <v>0</v>
      </c>
      <c r="I93" s="48">
        <v>-7917.14</v>
      </c>
      <c r="J93" s="48">
        <v>0</v>
      </c>
      <c r="K93" s="48">
        <f t="shared" si="19"/>
        <v>-21199.49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57388.75</v>
      </c>
      <c r="C98" s="48">
        <v>-24089.82</v>
      </c>
      <c r="D98" s="48">
        <v>-25118.79</v>
      </c>
      <c r="E98" s="48">
        <v>-16808.4</v>
      </c>
      <c r="F98" s="48">
        <v>67777.55</v>
      </c>
      <c r="G98" s="48">
        <v>-37932.03</v>
      </c>
      <c r="H98" s="48">
        <v>-17279.46</v>
      </c>
      <c r="I98" s="48">
        <v>-3937.8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1268705.49</v>
      </c>
      <c r="C104" s="24">
        <f t="shared" si="22"/>
        <v>2114919.43</v>
      </c>
      <c r="D104" s="24">
        <f t="shared" si="22"/>
        <v>2464075.38</v>
      </c>
      <c r="E104" s="24">
        <f t="shared" si="22"/>
        <v>1059837.5299999998</v>
      </c>
      <c r="F104" s="24">
        <f t="shared" si="22"/>
        <v>1725174.3199999998</v>
      </c>
      <c r="G104" s="24">
        <f t="shared" si="22"/>
        <v>2481530.0100000002</v>
      </c>
      <c r="H104" s="24">
        <f t="shared" si="22"/>
        <v>1376123.1800000002</v>
      </c>
      <c r="I104" s="24">
        <f>+I105+I106</f>
        <v>527854.7300000001</v>
      </c>
      <c r="J104" s="24">
        <f>+J105+J106</f>
        <v>875374.85</v>
      </c>
      <c r="K104" s="48">
        <f>SUM(B104:J104)</f>
        <v>13893594.92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1250631.42</v>
      </c>
      <c r="C105" s="24">
        <f t="shared" si="23"/>
        <v>2092017.2400000002</v>
      </c>
      <c r="D105" s="24">
        <f t="shared" si="23"/>
        <v>2439365.78</v>
      </c>
      <c r="E105" s="24">
        <f t="shared" si="23"/>
        <v>1038070.4399999997</v>
      </c>
      <c r="F105" s="24">
        <f t="shared" si="23"/>
        <v>1702539.1199999999</v>
      </c>
      <c r="G105" s="24">
        <f t="shared" si="23"/>
        <v>2452502.24</v>
      </c>
      <c r="H105" s="24">
        <f t="shared" si="23"/>
        <v>1356755.62</v>
      </c>
      <c r="I105" s="24">
        <f t="shared" si="23"/>
        <v>527854.7300000001</v>
      </c>
      <c r="J105" s="24">
        <f t="shared" si="23"/>
        <v>861750.39</v>
      </c>
      <c r="K105" s="48">
        <f>SUM(B105:J105)</f>
        <v>13721486.98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13893594.930000002</v>
      </c>
      <c r="L112" s="54"/>
    </row>
    <row r="113" spans="1:11" ht="18.75" customHeight="1">
      <c r="A113" s="26" t="s">
        <v>71</v>
      </c>
      <c r="B113" s="27">
        <v>163605.17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163605.17</v>
      </c>
    </row>
    <row r="114" spans="1:11" ht="18.75" customHeight="1">
      <c r="A114" s="26" t="s">
        <v>72</v>
      </c>
      <c r="B114" s="27">
        <v>1105100.31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1105100.31</v>
      </c>
    </row>
    <row r="115" spans="1:11" ht="18.75" customHeight="1">
      <c r="A115" s="26" t="s">
        <v>73</v>
      </c>
      <c r="B115" s="40">
        <v>0</v>
      </c>
      <c r="C115" s="27">
        <f>+C104</f>
        <v>2114919.43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2114919.43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2464075.38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2464075.38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1059837.5299999998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1059837.5299999998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357028.01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357028.01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702144.66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702144.66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75731.34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75731.34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590270.32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590270.32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736313.17</v>
      </c>
      <c r="H122" s="40">
        <v>0</v>
      </c>
      <c r="I122" s="40">
        <v>0</v>
      </c>
      <c r="J122" s="40">
        <v>0</v>
      </c>
      <c r="K122" s="41">
        <f t="shared" si="25"/>
        <v>736313.17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57995.88</v>
      </c>
      <c r="H123" s="40">
        <v>0</v>
      </c>
      <c r="I123" s="40">
        <v>0</v>
      </c>
      <c r="J123" s="40">
        <v>0</v>
      </c>
      <c r="K123" s="41">
        <f t="shared" si="25"/>
        <v>57995.88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373823.51</v>
      </c>
      <c r="H124" s="40">
        <v>0</v>
      </c>
      <c r="I124" s="40">
        <v>0</v>
      </c>
      <c r="J124" s="40">
        <v>0</v>
      </c>
      <c r="K124" s="41">
        <f t="shared" si="25"/>
        <v>373823.51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362067.24</v>
      </c>
      <c r="H125" s="40">
        <v>0</v>
      </c>
      <c r="I125" s="40">
        <v>0</v>
      </c>
      <c r="J125" s="40">
        <v>0</v>
      </c>
      <c r="K125" s="41">
        <f t="shared" si="25"/>
        <v>362067.24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951330.22</v>
      </c>
      <c r="H126" s="40">
        <v>0</v>
      </c>
      <c r="I126" s="40">
        <v>0</v>
      </c>
      <c r="J126" s="40">
        <v>0</v>
      </c>
      <c r="K126" s="41">
        <f t="shared" si="25"/>
        <v>951330.22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503399.31</v>
      </c>
      <c r="I127" s="40">
        <v>0</v>
      </c>
      <c r="J127" s="40">
        <v>0</v>
      </c>
      <c r="K127" s="41">
        <f t="shared" si="25"/>
        <v>503399.31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872723.87</v>
      </c>
      <c r="I128" s="40">
        <v>0</v>
      </c>
      <c r="J128" s="40">
        <v>0</v>
      </c>
      <c r="K128" s="41">
        <f t="shared" si="25"/>
        <v>872723.87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527854.73</v>
      </c>
      <c r="J129" s="40">
        <v>0</v>
      </c>
      <c r="K129" s="41">
        <f t="shared" si="25"/>
        <v>527854.73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875374.85</v>
      </c>
      <c r="K130" s="44">
        <f t="shared" si="25"/>
        <v>875374.85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2016-05-04T19:33:40Z</dcterms:modified>
  <cp:category/>
  <cp:version/>
  <cp:contentType/>
  <cp:contentStatus/>
</cp:coreProperties>
</file>