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<sst xmlns="http://schemas.openxmlformats.org/spreadsheetml/2006/main" count="134" uniqueCount="134">
  <si>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</si>
  <si>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</si>
  <si>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</si>
  <si>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</si>
  <si>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</si>
  <si>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</si>
  <si>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</si>
  <si>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</si>
  <si>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</si>
  <si>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</si>
  <si>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</si>
  <si>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</si>
  <si>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</si>
  <si>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</si>
  <si>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</si>
  <si>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</si>
  <si>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</si>
  <si>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</si>
  <si>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</si>
  <si>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</si>
  <si>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</si>
  <si>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</si>
  <si>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</si>
  <si>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</si>
  <si>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</si>
  <si>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</si>
  <si>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</si>
  <si>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</si>
  <si>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</si>
  <si>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</si>
  <si>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</si>
  <si>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</si>
  <si>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</si>
  <si>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</si>
  <si>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</si>
  <si>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</si>
  <si>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</si>
  <si>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</si>
  <si>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</si>
  <si>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</si>
  <si>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</si>
  <si>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</si>
  <si>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</si>
  <si>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</si>
  <si>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</si>
  <si>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</si>
  <si>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</si>
  <si>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</si>
  <si>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</si>
  <si>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</si>
  <si>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</si>
  <si>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</si>
  <si>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</si>
  <si>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</si>
  <si>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</si>
  <si>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</si>
  <si>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</si>
  <si>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</si>
  <si>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</si>
  <si>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</si>
  <si>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</si>
  <si>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</si>
  <si>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</si>
  <si>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</si>
  <si>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</si>
  <si>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</si>
  <si>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</si>
  <si>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</si>
  <si>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</si>
  <si>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</si>
  <si>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</si>
  <si>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</si>
  <si>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</si>
  <si>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</si>
  <si>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</si>
  <si>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</si>
  <si>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</si>
  <si>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</si>
  <si>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</si>
  <si>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</si>
  <si>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</si>
  <si>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</si>
  <si>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</si>
  <si>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</si>
  <si>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</si>
  <si>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</si>
  <si>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</si>
  <si>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</si>
  <si>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</si>
  <si>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</si>
  <si>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</si>
  <si>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</si>
  <si>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</si>
  <si>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</si>
  <si>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</si>
  <si>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</si>
  <si>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</si>
  <si>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</si>
  <si>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</si>
  <si>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</si>
  <si>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</si>
  <si>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</si>
  <si>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</si>
  <si>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</si>
  <si>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</si>
  <si>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</si>
  <si>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</si>
  <si>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</si>
  <si>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</si>
  <si>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</si>
  <si>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</si>
  <si>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</si>
  <si>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</si>
  <si>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</si>
  <si>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</si>
  <si>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</si>
  <si>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</si>
  <si>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</si>
  <si>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</si>
  <si>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</si>
  <si>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</si>
  <si>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</si>
  <si>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</si>
  <si>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</si>
  <si>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</si>
  <si>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</si>
  <si>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</si>
  <si>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</si>
  <si>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</si>
  <si>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</si>
  <si>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</si>
  <si>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24/04/16 - VENCIMENTO 29/04/16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</si>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</sst>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179552</v>
      </c>
      <c r="C7" s="9">
        <f t="shared" si="0"/>
        <v>239454</v>
      </c>
      <c r="D7" s="9">
        <f t="shared" si="0"/>
        <v>267222</v>
      </c>
      <c r="E7" s="9">
        <f t="shared" si="0"/>
        <v>144442</v>
      </c>
      <c r="F7" s="9">
        <f t="shared" si="0"/>
        <v>244045</v>
      </c>
      <c r="G7" s="9">
        <f t="shared" si="0"/>
        <v>397557</v>
      </c>
      <c r="H7" s="9">
        <f t="shared" si="0"/>
        <v>138363</v>
      </c>
      <c r="I7" s="9">
        <f t="shared" si="0"/>
        <v>28310</v>
      </c>
      <c r="J7" s="9">
        <f t="shared" si="0"/>
        <v>118097</v>
      </c>
      <c r="K7" s="9">
        <f t="shared" si="0"/>
        <v>1757042</v>
      </c>
      <c r="L7" s="52"/>
    </row>
    <row r="8" spans="1:11" ht="17.25" customHeight="1">
      <c r="A8" s="10" t="s">
        <v>99</v>
      </c>
      <c r="B8" s="11">
        <f>B9+B12+B16</f>
        <v>87202</v>
      </c>
      <c r="C8" s="11">
        <f aca="true" t="shared" si="1" ref="C8:J8">C9+C12+C16</f>
        <v>121980</v>
      </c>
      <c r="D8" s="11">
        <f t="shared" si="1"/>
        <v>128437</v>
      </c>
      <c r="E8" s="11">
        <f t="shared" si="1"/>
        <v>74340</v>
      </c>
      <c r="F8" s="11">
        <f t="shared" si="1"/>
        <v>116831</v>
      </c>
      <c r="G8" s="11">
        <f t="shared" si="1"/>
        <v>192963</v>
      </c>
      <c r="H8" s="11">
        <f t="shared" si="1"/>
        <v>77781</v>
      </c>
      <c r="I8" s="11">
        <f t="shared" si="1"/>
        <v>12872</v>
      </c>
      <c r="J8" s="11">
        <f t="shared" si="1"/>
        <v>56877</v>
      </c>
      <c r="K8" s="11">
        <f>SUM(B8:J8)</f>
        <v>869283</v>
      </c>
    </row>
    <row r="9" spans="1:11" ht="17.25" customHeight="1">
      <c r="A9" s="15" t="s">
        <v>17</v>
      </c>
      <c r="B9" s="13">
        <f>+B10+B11</f>
        <v>17350</v>
      </c>
      <c r="C9" s="13">
        <f aca="true" t="shared" si="2" ref="C9:J9">+C10+C11</f>
        <v>26366</v>
      </c>
      <c r="D9" s="13">
        <f t="shared" si="2"/>
        <v>25183</v>
      </c>
      <c r="E9" s="13">
        <f t="shared" si="2"/>
        <v>15179</v>
      </c>
      <c r="F9" s="13">
        <f t="shared" si="2"/>
        <v>21150</v>
      </c>
      <c r="G9" s="13">
        <f t="shared" si="2"/>
        <v>25172</v>
      </c>
      <c r="H9" s="13">
        <f t="shared" si="2"/>
        <v>16902</v>
      </c>
      <c r="I9" s="13">
        <f t="shared" si="2"/>
        <v>3133</v>
      </c>
      <c r="J9" s="13">
        <f t="shared" si="2"/>
        <v>10609</v>
      </c>
      <c r="K9" s="11">
        <f>SUM(B9:J9)</f>
        <v>161044</v>
      </c>
    </row>
    <row r="10" spans="1:11" ht="17.25" customHeight="1">
      <c r="A10" s="29" t="s">
        <v>18</v>
      </c>
      <c r="B10" s="13">
        <v>17350</v>
      </c>
      <c r="C10" s="13">
        <v>26366</v>
      </c>
      <c r="D10" s="13">
        <v>25183</v>
      </c>
      <c r="E10" s="13">
        <v>15179</v>
      </c>
      <c r="F10" s="13">
        <v>21150</v>
      </c>
      <c r="G10" s="13">
        <v>25172</v>
      </c>
      <c r="H10" s="13">
        <v>16902</v>
      </c>
      <c r="I10" s="13">
        <v>3133</v>
      </c>
      <c r="J10" s="13">
        <v>10609</v>
      </c>
      <c r="K10" s="11">
        <f>SUM(B10:J10)</f>
        <v>161044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61185</v>
      </c>
      <c r="C12" s="17">
        <f t="shared" si="3"/>
        <v>84502</v>
      </c>
      <c r="D12" s="17">
        <f t="shared" si="3"/>
        <v>91069</v>
      </c>
      <c r="E12" s="17">
        <f t="shared" si="3"/>
        <v>52162</v>
      </c>
      <c r="F12" s="17">
        <f t="shared" si="3"/>
        <v>83032</v>
      </c>
      <c r="G12" s="17">
        <f t="shared" si="3"/>
        <v>145375</v>
      </c>
      <c r="H12" s="17">
        <f t="shared" si="3"/>
        <v>54432</v>
      </c>
      <c r="I12" s="17">
        <f t="shared" si="3"/>
        <v>8413</v>
      </c>
      <c r="J12" s="17">
        <f t="shared" si="3"/>
        <v>40723</v>
      </c>
      <c r="K12" s="11">
        <f aca="true" t="shared" si="4" ref="K12:K27">SUM(B12:J12)</f>
        <v>620893</v>
      </c>
    </row>
    <row r="13" spans="1:13" ht="17.25" customHeight="1">
      <c r="A13" s="14" t="s">
        <v>20</v>
      </c>
      <c r="B13" s="13">
        <v>30964</v>
      </c>
      <c r="C13" s="13">
        <v>45641</v>
      </c>
      <c r="D13" s="13">
        <v>49013</v>
      </c>
      <c r="E13" s="13">
        <v>28159</v>
      </c>
      <c r="F13" s="13">
        <v>41863</v>
      </c>
      <c r="G13" s="13">
        <v>68506</v>
      </c>
      <c r="H13" s="13">
        <v>25402</v>
      </c>
      <c r="I13" s="13">
        <v>4985</v>
      </c>
      <c r="J13" s="13">
        <v>22231</v>
      </c>
      <c r="K13" s="11">
        <f t="shared" si="4"/>
        <v>316764</v>
      </c>
      <c r="L13" s="52"/>
      <c r="M13" s="53"/>
    </row>
    <row r="14" spans="1:12" ht="17.25" customHeight="1">
      <c r="A14" s="14" t="s">
        <v>21</v>
      </c>
      <c r="B14" s="13">
        <v>28659</v>
      </c>
      <c r="C14" s="13">
        <v>36660</v>
      </c>
      <c r="D14" s="13">
        <v>40210</v>
      </c>
      <c r="E14" s="13">
        <v>22625</v>
      </c>
      <c r="F14" s="13">
        <v>39468</v>
      </c>
      <c r="G14" s="13">
        <v>74366</v>
      </c>
      <c r="H14" s="13">
        <v>27180</v>
      </c>
      <c r="I14" s="13">
        <v>3193</v>
      </c>
      <c r="J14" s="13">
        <v>17734</v>
      </c>
      <c r="K14" s="11">
        <f t="shared" si="4"/>
        <v>290095</v>
      </c>
      <c r="L14" s="52"/>
    </row>
    <row r="15" spans="1:11" ht="17.25" customHeight="1">
      <c r="A15" s="14" t="s">
        <v>22</v>
      </c>
      <c r="B15" s="13">
        <v>1562</v>
      </c>
      <c r="C15" s="13">
        <v>2201</v>
      </c>
      <c r="D15" s="13">
        <v>1846</v>
      </c>
      <c r="E15" s="13">
        <v>1378</v>
      </c>
      <c r="F15" s="13">
        <v>1701</v>
      </c>
      <c r="G15" s="13">
        <v>2503</v>
      </c>
      <c r="H15" s="13">
        <v>1850</v>
      </c>
      <c r="I15" s="13">
        <v>235</v>
      </c>
      <c r="J15" s="13">
        <v>758</v>
      </c>
      <c r="K15" s="11">
        <f t="shared" si="4"/>
        <v>14034</v>
      </c>
    </row>
    <row r="16" spans="1:11" ht="17.25" customHeight="1">
      <c r="A16" s="15" t="s">
        <v>95</v>
      </c>
      <c r="B16" s="13">
        <f>B17+B18+B19</f>
        <v>8667</v>
      </c>
      <c r="C16" s="13">
        <f aca="true" t="shared" si="5" ref="C16:J16">C17+C18+C19</f>
        <v>11112</v>
      </c>
      <c r="D16" s="13">
        <f t="shared" si="5"/>
        <v>12185</v>
      </c>
      <c r="E16" s="13">
        <f t="shared" si="5"/>
        <v>6999</v>
      </c>
      <c r="F16" s="13">
        <f t="shared" si="5"/>
        <v>12649</v>
      </c>
      <c r="G16" s="13">
        <f t="shared" si="5"/>
        <v>22416</v>
      </c>
      <c r="H16" s="13">
        <f t="shared" si="5"/>
        <v>6447</v>
      </c>
      <c r="I16" s="13">
        <f t="shared" si="5"/>
        <v>1326</v>
      </c>
      <c r="J16" s="13">
        <f t="shared" si="5"/>
        <v>5545</v>
      </c>
      <c r="K16" s="11">
        <f t="shared" si="4"/>
        <v>87346</v>
      </c>
    </row>
    <row r="17" spans="1:11" ht="17.25" customHeight="1">
      <c r="A17" s="14" t="s">
        <v>96</v>
      </c>
      <c r="B17" s="13">
        <v>5939</v>
      </c>
      <c r="C17" s="13">
        <v>7858</v>
      </c>
      <c r="D17" s="13">
        <v>8540</v>
      </c>
      <c r="E17" s="13">
        <v>4812</v>
      </c>
      <c r="F17" s="13">
        <v>8334</v>
      </c>
      <c r="G17" s="13">
        <v>13733</v>
      </c>
      <c r="H17" s="13">
        <v>4347</v>
      </c>
      <c r="I17" s="13">
        <v>985</v>
      </c>
      <c r="J17" s="13">
        <v>3734</v>
      </c>
      <c r="K17" s="11">
        <f t="shared" si="4"/>
        <v>58282</v>
      </c>
    </row>
    <row r="18" spans="1:11" ht="17.25" customHeight="1">
      <c r="A18" s="14" t="s">
        <v>97</v>
      </c>
      <c r="B18" s="13">
        <v>2204</v>
      </c>
      <c r="C18" s="13">
        <v>2533</v>
      </c>
      <c r="D18" s="13">
        <v>3108</v>
      </c>
      <c r="E18" s="13">
        <v>1798</v>
      </c>
      <c r="F18" s="13">
        <v>3817</v>
      </c>
      <c r="G18" s="13">
        <v>7914</v>
      </c>
      <c r="H18" s="13">
        <v>1694</v>
      </c>
      <c r="I18" s="13">
        <v>274</v>
      </c>
      <c r="J18" s="13">
        <v>1592</v>
      </c>
      <c r="K18" s="11">
        <f t="shared" si="4"/>
        <v>24934</v>
      </c>
    </row>
    <row r="19" spans="1:11" ht="17.25" customHeight="1">
      <c r="A19" s="14" t="s">
        <v>98</v>
      </c>
      <c r="B19" s="13">
        <f>19562-B26</f>
        <v>524</v>
      </c>
      <c r="C19" s="13">
        <f>26434-C26</f>
        <v>721</v>
      </c>
      <c r="D19" s="13">
        <f>25797-D26</f>
        <v>537</v>
      </c>
      <c r="E19" s="13">
        <f>13624-E26</f>
        <v>389</v>
      </c>
      <c r="F19" s="13">
        <f>23214-F26</f>
        <v>498</v>
      </c>
      <c r="G19" s="13">
        <f>33349-G26</f>
        <v>769</v>
      </c>
      <c r="H19" s="13">
        <f>11596-H26</f>
        <v>406</v>
      </c>
      <c r="I19" s="13">
        <f>2314-I26</f>
        <v>67</v>
      </c>
      <c r="J19" s="13">
        <f>13342-J26</f>
        <v>219</v>
      </c>
      <c r="K19" s="11">
        <f t="shared" si="4"/>
        <v>4130</v>
      </c>
    </row>
    <row r="20" spans="1:11" ht="17.25" customHeight="1">
      <c r="A20" s="16" t="s">
        <v>23</v>
      </c>
      <c r="B20" s="11">
        <f>+B21+B22+B23</f>
        <v>48795</v>
      </c>
      <c r="C20" s="11">
        <f aca="true" t="shared" si="6" ref="C20:J20">+C21+C22+C23</f>
        <v>55234</v>
      </c>
      <c r="D20" s="11">
        <f t="shared" si="6"/>
        <v>68835</v>
      </c>
      <c r="E20" s="11">
        <f t="shared" si="6"/>
        <v>34780</v>
      </c>
      <c r="F20" s="11">
        <f t="shared" si="6"/>
        <v>74139</v>
      </c>
      <c r="G20" s="11">
        <f t="shared" si="6"/>
        <v>133028</v>
      </c>
      <c r="H20" s="11">
        <f t="shared" si="6"/>
        <v>34200</v>
      </c>
      <c r="I20" s="11">
        <f t="shared" si="6"/>
        <v>7266</v>
      </c>
      <c r="J20" s="11">
        <f t="shared" si="6"/>
        <v>27699</v>
      </c>
      <c r="K20" s="11">
        <f t="shared" si="4"/>
        <v>483976</v>
      </c>
    </row>
    <row r="21" spans="1:12" ht="17.25" customHeight="1">
      <c r="A21" s="12" t="s">
        <v>24</v>
      </c>
      <c r="B21" s="13">
        <v>28529</v>
      </c>
      <c r="C21" s="13">
        <v>34555</v>
      </c>
      <c r="D21" s="13">
        <v>43089</v>
      </c>
      <c r="E21" s="13">
        <v>21964</v>
      </c>
      <c r="F21" s="13">
        <v>43223</v>
      </c>
      <c r="G21" s="13">
        <v>69318</v>
      </c>
      <c r="H21" s="13">
        <v>19564</v>
      </c>
      <c r="I21" s="13">
        <v>4909</v>
      </c>
      <c r="J21" s="13">
        <v>17130</v>
      </c>
      <c r="K21" s="11">
        <f t="shared" si="4"/>
        <v>282281</v>
      </c>
      <c r="L21" s="52"/>
    </row>
    <row r="22" spans="1:12" ht="17.25" customHeight="1">
      <c r="A22" s="12" t="s">
        <v>25</v>
      </c>
      <c r="B22" s="13">
        <v>19511</v>
      </c>
      <c r="C22" s="13">
        <v>19796</v>
      </c>
      <c r="D22" s="13">
        <v>24818</v>
      </c>
      <c r="E22" s="13">
        <v>12286</v>
      </c>
      <c r="F22" s="13">
        <v>30044</v>
      </c>
      <c r="G22" s="13">
        <v>62261</v>
      </c>
      <c r="H22" s="13">
        <v>14039</v>
      </c>
      <c r="I22" s="13">
        <v>2241</v>
      </c>
      <c r="J22" s="13">
        <v>10203</v>
      </c>
      <c r="K22" s="11">
        <f t="shared" si="4"/>
        <v>195199</v>
      </c>
      <c r="L22" s="52"/>
    </row>
    <row r="23" spans="1:11" ht="17.25" customHeight="1">
      <c r="A23" s="12" t="s">
        <v>26</v>
      </c>
      <c r="B23" s="13">
        <v>755</v>
      </c>
      <c r="C23" s="13">
        <v>883</v>
      </c>
      <c r="D23" s="13">
        <v>928</v>
      </c>
      <c r="E23" s="13">
        <v>530</v>
      </c>
      <c r="F23" s="13">
        <v>872</v>
      </c>
      <c r="G23" s="13">
        <v>1449</v>
      </c>
      <c r="H23" s="13">
        <v>597</v>
      </c>
      <c r="I23" s="13">
        <v>116</v>
      </c>
      <c r="J23" s="13">
        <v>366</v>
      </c>
      <c r="K23" s="11">
        <f t="shared" si="4"/>
        <v>6496</v>
      </c>
    </row>
    <row r="24" spans="1:11" ht="17.25" customHeight="1">
      <c r="A24" s="16" t="s">
        <v>27</v>
      </c>
      <c r="B24" s="13">
        <f>+B25+B26</f>
        <v>43555</v>
      </c>
      <c r="C24" s="13">
        <f aca="true" t="shared" si="7" ref="C24:J24">+C25+C26</f>
        <v>62240</v>
      </c>
      <c r="D24" s="13">
        <f t="shared" si="7"/>
        <v>69950</v>
      </c>
      <c r="E24" s="13">
        <f t="shared" si="7"/>
        <v>35322</v>
      </c>
      <c r="F24" s="13">
        <f t="shared" si="7"/>
        <v>53075</v>
      </c>
      <c r="G24" s="13">
        <f t="shared" si="7"/>
        <v>71566</v>
      </c>
      <c r="H24" s="13">
        <f t="shared" si="7"/>
        <v>25599</v>
      </c>
      <c r="I24" s="13">
        <f t="shared" si="7"/>
        <v>8172</v>
      </c>
      <c r="J24" s="13">
        <f t="shared" si="7"/>
        <v>33521</v>
      </c>
      <c r="K24" s="11">
        <f t="shared" si="4"/>
        <v>403000</v>
      </c>
    </row>
    <row r="25" spans="1:12" ht="17.25" customHeight="1">
      <c r="A25" s="12" t="s">
        <v>132</v>
      </c>
      <c r="B25" s="13">
        <v>24517</v>
      </c>
      <c r="C25" s="13">
        <v>36527</v>
      </c>
      <c r="D25" s="13">
        <v>44690</v>
      </c>
      <c r="E25" s="13">
        <v>22087</v>
      </c>
      <c r="F25" s="13">
        <v>30359</v>
      </c>
      <c r="G25" s="13">
        <v>38986</v>
      </c>
      <c r="H25" s="13">
        <v>14409</v>
      </c>
      <c r="I25" s="13">
        <v>5925</v>
      </c>
      <c r="J25" s="13">
        <v>20398</v>
      </c>
      <c r="K25" s="11">
        <f t="shared" si="4"/>
        <v>237898</v>
      </c>
      <c r="L25" s="52"/>
    </row>
    <row r="26" spans="1:12" ht="17.25" customHeight="1">
      <c r="A26" s="12" t="s">
        <v>133</v>
      </c>
      <c r="B26" s="13">
        <f>11657+7381</f>
        <v>19038</v>
      </c>
      <c r="C26" s="13">
        <f>17155+8558</f>
        <v>25713</v>
      </c>
      <c r="D26" s="13">
        <f>16379+8881</f>
        <v>25260</v>
      </c>
      <c r="E26" s="13">
        <f>8897+4338</f>
        <v>13235</v>
      </c>
      <c r="F26" s="13">
        <f>13847+8869</f>
        <v>22716</v>
      </c>
      <c r="G26" s="13">
        <f>19083+13497</f>
        <v>32580</v>
      </c>
      <c r="H26" s="13">
        <f>7708+3482</f>
        <v>11190</v>
      </c>
      <c r="I26" s="13">
        <f>1421+826</f>
        <v>2247</v>
      </c>
      <c r="J26" s="13">
        <f>8469+4654</f>
        <v>13123</v>
      </c>
      <c r="K26" s="11">
        <f t="shared" si="4"/>
        <v>165102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783</v>
      </c>
      <c r="I27" s="11">
        <v>0</v>
      </c>
      <c r="J27" s="11">
        <v>0</v>
      </c>
      <c r="K27" s="11">
        <f t="shared" si="4"/>
        <v>783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28558.92</v>
      </c>
      <c r="I35" s="19">
        <v>0</v>
      </c>
      <c r="J35" s="19">
        <v>0</v>
      </c>
      <c r="K35" s="23">
        <f>SUM(B35:J35)</f>
        <v>28558.92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484242.82</v>
      </c>
      <c r="C47" s="22">
        <f aca="true" t="shared" si="12" ref="C47:H47">+C48+C57</f>
        <v>731694.27</v>
      </c>
      <c r="D47" s="22">
        <f t="shared" si="12"/>
        <v>914504.57</v>
      </c>
      <c r="E47" s="22">
        <f t="shared" si="12"/>
        <v>431270.6600000001</v>
      </c>
      <c r="F47" s="22">
        <f t="shared" si="12"/>
        <v>693866.72</v>
      </c>
      <c r="G47" s="22">
        <f t="shared" si="12"/>
        <v>969762.67</v>
      </c>
      <c r="H47" s="22">
        <f t="shared" si="12"/>
        <v>424087.04</v>
      </c>
      <c r="I47" s="22">
        <f>+I48+I57</f>
        <v>136356.38</v>
      </c>
      <c r="J47" s="22">
        <f>+J48+J57</f>
        <v>350764.59</v>
      </c>
      <c r="K47" s="22">
        <f>SUM(B47:J47)</f>
        <v>5136549.72</v>
      </c>
    </row>
    <row r="48" spans="1:11" ht="17.25" customHeight="1">
      <c r="A48" s="16" t="s">
        <v>113</v>
      </c>
      <c r="B48" s="23">
        <f>SUM(B49:B56)</f>
        <v>466168.75</v>
      </c>
      <c r="C48" s="23">
        <f aca="true" t="shared" si="13" ref="C48:J48">SUM(C49:C56)</f>
        <v>708792.0800000001</v>
      </c>
      <c r="D48" s="23">
        <f t="shared" si="13"/>
        <v>889794.97</v>
      </c>
      <c r="E48" s="23">
        <f t="shared" si="13"/>
        <v>409503.57000000007</v>
      </c>
      <c r="F48" s="23">
        <f t="shared" si="13"/>
        <v>671231.52</v>
      </c>
      <c r="G48" s="23">
        <f t="shared" si="13"/>
        <v>940734.9</v>
      </c>
      <c r="H48" s="23">
        <f t="shared" si="13"/>
        <v>404719.48</v>
      </c>
      <c r="I48" s="23">
        <f t="shared" si="13"/>
        <v>136356.38</v>
      </c>
      <c r="J48" s="23">
        <f t="shared" si="13"/>
        <v>337140.13</v>
      </c>
      <c r="K48" s="23">
        <f aca="true" t="shared" si="14" ref="K48:K57">SUM(B48:J48)</f>
        <v>4964441.779999999</v>
      </c>
    </row>
    <row r="49" spans="1:11" ht="17.25" customHeight="1">
      <c r="A49" s="34" t="s">
        <v>44</v>
      </c>
      <c r="B49" s="23">
        <f aca="true" t="shared" si="15" ref="B49:H49">ROUND(B30*B7,2)</f>
        <v>462938.92</v>
      </c>
      <c r="C49" s="23">
        <f t="shared" si="15"/>
        <v>702629.87</v>
      </c>
      <c r="D49" s="23">
        <f t="shared" si="15"/>
        <v>884745.32</v>
      </c>
      <c r="E49" s="23">
        <f t="shared" si="15"/>
        <v>406719.78</v>
      </c>
      <c r="F49" s="23">
        <f t="shared" si="15"/>
        <v>667097.01</v>
      </c>
      <c r="G49" s="23">
        <f t="shared" si="15"/>
        <v>934855.29</v>
      </c>
      <c r="H49" s="23">
        <f t="shared" si="15"/>
        <v>373081.99</v>
      </c>
      <c r="I49" s="23">
        <f>ROUND(I30*I7,2)</f>
        <v>135290.66</v>
      </c>
      <c r="J49" s="23">
        <f>ROUND(J30*J7,2)</f>
        <v>334923.09</v>
      </c>
      <c r="K49" s="23">
        <f t="shared" si="14"/>
        <v>4902281.93</v>
      </c>
    </row>
    <row r="50" spans="1:11" ht="17.25" customHeight="1">
      <c r="A50" s="34" t="s">
        <v>45</v>
      </c>
      <c r="B50" s="19">
        <v>0</v>
      </c>
      <c r="C50" s="23">
        <f>ROUND(C31*C7,2)</f>
        <v>1561.81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1561.81</v>
      </c>
    </row>
    <row r="51" spans="1:11" ht="17.25" customHeight="1">
      <c r="A51" s="67" t="s">
        <v>106</v>
      </c>
      <c r="B51" s="68">
        <f aca="true" t="shared" si="16" ref="B51:H51">ROUND(B32*B7,2)</f>
        <v>-861.85</v>
      </c>
      <c r="C51" s="68">
        <f t="shared" si="16"/>
        <v>-1173.32</v>
      </c>
      <c r="D51" s="68">
        <f t="shared" si="16"/>
        <v>-1336.11</v>
      </c>
      <c r="E51" s="68">
        <f t="shared" si="16"/>
        <v>-661.61</v>
      </c>
      <c r="F51" s="68">
        <f t="shared" si="16"/>
        <v>-1147.01</v>
      </c>
      <c r="G51" s="68">
        <f t="shared" si="16"/>
        <v>-1550.47</v>
      </c>
      <c r="H51" s="68">
        <f t="shared" si="16"/>
        <v>-636.47</v>
      </c>
      <c r="I51" s="19">
        <v>0</v>
      </c>
      <c r="J51" s="19">
        <v>0</v>
      </c>
      <c r="K51" s="68">
        <f>SUM(B51:J51)</f>
        <v>-7366.84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28558.92</v>
      </c>
      <c r="I53" s="31">
        <f>+I35</f>
        <v>0</v>
      </c>
      <c r="J53" s="31">
        <f>+J35</f>
        <v>0</v>
      </c>
      <c r="K53" s="23">
        <f t="shared" si="14"/>
        <v>28558.92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4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-23482.909999999996</v>
      </c>
      <c r="C61" s="35">
        <f t="shared" si="17"/>
        <v>-119035.54000000001</v>
      </c>
      <c r="D61" s="35">
        <f t="shared" si="17"/>
        <v>-117042.75</v>
      </c>
      <c r="E61" s="35">
        <f t="shared" si="17"/>
        <v>-73512.34</v>
      </c>
      <c r="F61" s="35">
        <f t="shared" si="17"/>
        <v>-26885.61</v>
      </c>
      <c r="G61" s="35">
        <f t="shared" si="17"/>
        <v>-126123.8</v>
      </c>
      <c r="H61" s="35">
        <f t="shared" si="17"/>
        <v>-76236.4</v>
      </c>
      <c r="I61" s="35">
        <f t="shared" si="17"/>
        <v>-18448.94</v>
      </c>
      <c r="J61" s="35">
        <f t="shared" si="17"/>
        <v>-46592.89</v>
      </c>
      <c r="K61" s="35">
        <f>SUM(B61:J61)</f>
        <v>-627361.1799999999</v>
      </c>
    </row>
    <row r="62" spans="1:11" ht="18.75" customHeight="1">
      <c r="A62" s="16" t="s">
        <v>75</v>
      </c>
      <c r="B62" s="35">
        <f aca="true" t="shared" si="18" ref="B62:J62">B63+B64+B65+B66+B67+B68</f>
        <v>-65930</v>
      </c>
      <c r="C62" s="35">
        <f t="shared" si="18"/>
        <v>-100190.8</v>
      </c>
      <c r="D62" s="35">
        <f t="shared" si="18"/>
        <v>-95695.4</v>
      </c>
      <c r="E62" s="35">
        <f t="shared" si="18"/>
        <v>-57680.2</v>
      </c>
      <c r="F62" s="35">
        <f t="shared" si="18"/>
        <v>-80370</v>
      </c>
      <c r="G62" s="35">
        <f t="shared" si="18"/>
        <v>-95653.6</v>
      </c>
      <c r="H62" s="35">
        <f t="shared" si="18"/>
        <v>-64227.6</v>
      </c>
      <c r="I62" s="35">
        <f t="shared" si="18"/>
        <v>-11905.4</v>
      </c>
      <c r="J62" s="35">
        <f t="shared" si="18"/>
        <v>-40314.2</v>
      </c>
      <c r="K62" s="35">
        <f aca="true" t="shared" si="19" ref="K62:K93">SUM(B62:J62)</f>
        <v>-611967.2</v>
      </c>
    </row>
    <row r="63" spans="1:11" ht="18.75" customHeight="1">
      <c r="A63" s="12" t="s">
        <v>76</v>
      </c>
      <c r="B63" s="35">
        <f>-ROUND(B9*$D$3,2)</f>
        <v>-65930</v>
      </c>
      <c r="C63" s="35">
        <f aca="true" t="shared" si="20" ref="C63:J63">-ROUND(C9*$D$3,2)</f>
        <v>-100190.8</v>
      </c>
      <c r="D63" s="35">
        <f t="shared" si="20"/>
        <v>-95695.4</v>
      </c>
      <c r="E63" s="35">
        <f t="shared" si="20"/>
        <v>-57680.2</v>
      </c>
      <c r="F63" s="35">
        <f t="shared" si="20"/>
        <v>-80370</v>
      </c>
      <c r="G63" s="35">
        <f t="shared" si="20"/>
        <v>-95653.6</v>
      </c>
      <c r="H63" s="35">
        <f t="shared" si="20"/>
        <v>-64227.6</v>
      </c>
      <c r="I63" s="35">
        <f t="shared" si="20"/>
        <v>-11905.4</v>
      </c>
      <c r="J63" s="35">
        <f t="shared" si="20"/>
        <v>-40314.2</v>
      </c>
      <c r="K63" s="35">
        <f t="shared" si="19"/>
        <v>-611967.2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42447.090000000004</v>
      </c>
      <c r="C69" s="68">
        <f t="shared" si="21"/>
        <v>-18844.74</v>
      </c>
      <c r="D69" s="68">
        <f t="shared" si="21"/>
        <v>-21347.35</v>
      </c>
      <c r="E69" s="68">
        <f t="shared" si="21"/>
        <v>-15832.14</v>
      </c>
      <c r="F69" s="68">
        <f t="shared" si="21"/>
        <v>53484.39</v>
      </c>
      <c r="G69" s="68">
        <f t="shared" si="21"/>
        <v>-30470.199999999997</v>
      </c>
      <c r="H69" s="68">
        <f t="shared" si="21"/>
        <v>-12008.8</v>
      </c>
      <c r="I69" s="68">
        <f t="shared" si="21"/>
        <v>-6543.54</v>
      </c>
      <c r="J69" s="68">
        <f t="shared" si="21"/>
        <v>-6278.69</v>
      </c>
      <c r="K69" s="68">
        <f t="shared" si="19"/>
        <v>-15393.979999999996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9"/>
        <v>-3688.02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8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8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-3579.55</v>
      </c>
      <c r="F93" s="19">
        <v>0</v>
      </c>
      <c r="G93" s="19">
        <v>0</v>
      </c>
      <c r="H93" s="19">
        <v>0</v>
      </c>
      <c r="I93" s="48">
        <v>-1718.09</v>
      </c>
      <c r="J93" s="48">
        <v>-6278.69</v>
      </c>
      <c r="K93" s="48">
        <f t="shared" si="19"/>
        <v>-11576.33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15445.62</v>
      </c>
      <c r="C98" s="48">
        <v>-7183.62</v>
      </c>
      <c r="D98" s="48">
        <v>-8016.66</v>
      </c>
      <c r="E98" s="48">
        <v>-4333.26</v>
      </c>
      <c r="F98" s="48">
        <v>20991.33</v>
      </c>
      <c r="G98" s="48">
        <v>-11926.71</v>
      </c>
      <c r="H98" s="48">
        <v>-4127.4</v>
      </c>
      <c r="I98" s="48">
        <v>-849.3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460759.91000000003</v>
      </c>
      <c r="C104" s="24">
        <f t="shared" si="22"/>
        <v>612658.73</v>
      </c>
      <c r="D104" s="24">
        <f t="shared" si="22"/>
        <v>797461.82</v>
      </c>
      <c r="E104" s="24">
        <f t="shared" si="22"/>
        <v>357758.32000000007</v>
      </c>
      <c r="F104" s="24">
        <f t="shared" si="22"/>
        <v>666981.11</v>
      </c>
      <c r="G104" s="24">
        <f t="shared" si="22"/>
        <v>843638.8700000001</v>
      </c>
      <c r="H104" s="24">
        <f t="shared" si="22"/>
        <v>347850.64</v>
      </c>
      <c r="I104" s="24">
        <f>+I105+I106</f>
        <v>117907.44000000002</v>
      </c>
      <c r="J104" s="24">
        <f>+J105+J106</f>
        <v>304171.7</v>
      </c>
      <c r="K104" s="48">
        <f>SUM(B104:J104)</f>
        <v>4509188.540000001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442685.84</v>
      </c>
      <c r="C105" s="24">
        <f t="shared" si="23"/>
        <v>589756.54</v>
      </c>
      <c r="D105" s="24">
        <f t="shared" si="23"/>
        <v>772752.22</v>
      </c>
      <c r="E105" s="24">
        <f t="shared" si="23"/>
        <v>335991.23000000004</v>
      </c>
      <c r="F105" s="24">
        <f t="shared" si="23"/>
        <v>644345.91</v>
      </c>
      <c r="G105" s="24">
        <f t="shared" si="23"/>
        <v>814611.1000000001</v>
      </c>
      <c r="H105" s="24">
        <f t="shared" si="23"/>
        <v>328483.08</v>
      </c>
      <c r="I105" s="24">
        <f t="shared" si="23"/>
        <v>117907.44000000002</v>
      </c>
      <c r="J105" s="24">
        <f t="shared" si="23"/>
        <v>290547.24</v>
      </c>
      <c r="K105" s="48">
        <f>SUM(B105:J105)</f>
        <v>4337080.600000001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18074.07</v>
      </c>
      <c r="C106" s="24">
        <f t="shared" si="24"/>
        <v>22902.19</v>
      </c>
      <c r="D106" s="24">
        <f t="shared" si="24"/>
        <v>24709.6</v>
      </c>
      <c r="E106" s="24">
        <f t="shared" si="24"/>
        <v>21767.09</v>
      </c>
      <c r="F106" s="24">
        <f t="shared" si="24"/>
        <v>22635.2</v>
      </c>
      <c r="G106" s="24">
        <f t="shared" si="24"/>
        <v>29027.77</v>
      </c>
      <c r="H106" s="24">
        <f t="shared" si="24"/>
        <v>19367.56</v>
      </c>
      <c r="I106" s="19">
        <f t="shared" si="24"/>
        <v>0</v>
      </c>
      <c r="J106" s="24">
        <f t="shared" si="24"/>
        <v>13624.46</v>
      </c>
      <c r="K106" s="48">
        <f>SUM(B106:J106)</f>
        <v>172107.93999999997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4509188.55</v>
      </c>
      <c r="L112" s="54"/>
    </row>
    <row r="113" spans="1:11" ht="18.75" customHeight="1">
      <c r="A113" s="26" t="s">
        <v>71</v>
      </c>
      <c r="B113" s="27">
        <v>57476.65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57476.65</v>
      </c>
    </row>
    <row r="114" spans="1:11" ht="18.75" customHeight="1">
      <c r="A114" s="26" t="s">
        <v>72</v>
      </c>
      <c r="B114" s="27">
        <v>403283.27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403283.27</v>
      </c>
    </row>
    <row r="115" spans="1:11" ht="18.75" customHeight="1">
      <c r="A115" s="26" t="s">
        <v>73</v>
      </c>
      <c r="B115" s="40">
        <v>0</v>
      </c>
      <c r="C115" s="27">
        <f>+C104</f>
        <v>612658.73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612658.73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797461.82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797461.82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357758.32000000007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357758.32000000007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129292.78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129292.78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232136.58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232136.58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39694.62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39694.62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265857.12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265857.12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249029.87</v>
      </c>
      <c r="H122" s="40">
        <v>0</v>
      </c>
      <c r="I122" s="40">
        <v>0</v>
      </c>
      <c r="J122" s="40">
        <v>0</v>
      </c>
      <c r="K122" s="41">
        <f t="shared" si="25"/>
        <v>249029.87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25238.07</v>
      </c>
      <c r="H123" s="40">
        <v>0</v>
      </c>
      <c r="I123" s="40">
        <v>0</v>
      </c>
      <c r="J123" s="40">
        <v>0</v>
      </c>
      <c r="K123" s="41">
        <f t="shared" si="25"/>
        <v>25238.07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129551.8</v>
      </c>
      <c r="H124" s="40">
        <v>0</v>
      </c>
      <c r="I124" s="40">
        <v>0</v>
      </c>
      <c r="J124" s="40">
        <v>0</v>
      </c>
      <c r="K124" s="41">
        <f t="shared" si="25"/>
        <v>129551.8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115110.42</v>
      </c>
      <c r="H125" s="40">
        <v>0</v>
      </c>
      <c r="I125" s="40">
        <v>0</v>
      </c>
      <c r="J125" s="40">
        <v>0</v>
      </c>
      <c r="K125" s="41">
        <f t="shared" si="25"/>
        <v>115110.42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324708.71</v>
      </c>
      <c r="H126" s="40">
        <v>0</v>
      </c>
      <c r="I126" s="40">
        <v>0</v>
      </c>
      <c r="J126" s="40">
        <v>0</v>
      </c>
      <c r="K126" s="41">
        <f t="shared" si="25"/>
        <v>324708.71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127162.96</v>
      </c>
      <c r="I127" s="40">
        <v>0</v>
      </c>
      <c r="J127" s="40">
        <v>0</v>
      </c>
      <c r="K127" s="41">
        <f t="shared" si="25"/>
        <v>127162.96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220687.69</v>
      </c>
      <c r="I128" s="40">
        <v>0</v>
      </c>
      <c r="J128" s="40">
        <v>0</v>
      </c>
      <c r="K128" s="41">
        <f t="shared" si="25"/>
        <v>220687.69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117907.44</v>
      </c>
      <c r="J129" s="40">
        <v>0</v>
      </c>
      <c r="K129" s="41">
        <f t="shared" si="25"/>
        <v>117907.44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304171.7</v>
      </c>
      <c r="K130" s="44">
        <f t="shared" si="25"/>
        <v>304171.7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2016-05-04T18:29:25Z</dcterms:modified>
  <cp:category/>
  <cp:version/>
  <cp:contentType/>
  <cp:contentStatus/>
</cp:coreProperties>
</file>