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<sst xmlns="http://schemas.openxmlformats.org/spreadsheetml/2006/main" count="134" uniqueCount="134">
  <si>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</si>
  <si>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</si>
  <si>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</si>
  <si>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</si>
  <si>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</si>
  <si>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</si>
  <si>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</si>
  <si>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</si>
  <si>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</si>
  <si>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</si>
  <si>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</si>
  <si>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</si>
  <si>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</si>
  <si>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</si>
  <si>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</si>
  <si>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</si>
  <si>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</si>
  <si>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</si>
  <si>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</si>
  <si>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</si>
  <si>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</si>
  <si>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</si>
  <si>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</si>
  <si>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</si>
  <si>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</si>
  <si>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</si>
  <si>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</si>
  <si>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</si>
  <si>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</si>
  <si>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</si>
  <si>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</si>
  <si>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</si>
  <si>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</si>
  <si>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</si>
  <si>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</si>
  <si>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</si>
  <si>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</si>
  <si>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</si>
  <si>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</si>
  <si>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</si>
  <si>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</si>
  <si>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</si>
  <si>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</si>
  <si>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</si>
  <si>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</si>
  <si>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</si>
  <si>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</si>
  <si>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</si>
  <si>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</si>
  <si>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</si>
  <si>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</si>
  <si>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</si>
  <si>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</si>
  <si>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</si>
  <si>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</si>
  <si>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</si>
  <si>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</si>
  <si>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</si>
  <si>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</si>
  <si>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</si>
  <si>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</si>
  <si>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</si>
  <si>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</si>
  <si>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</si>
  <si>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</si>
  <si>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</si>
  <si>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</si>
  <si>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</si>
  <si>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</si>
  <si>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</si>
  <si>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</si>
  <si>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</si>
  <si>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</si>
  <si>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</si>
  <si>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</si>
  <si>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</si>
  <si>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</si>
  <si>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</si>
  <si>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</si>
  <si>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</si>
  <si>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</si>
  <si>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</si>
  <si>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</si>
  <si>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</si>
  <si>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</si>
  <si>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</si>
  <si>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</si>
  <si>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</si>
  <si>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</si>
  <si>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</si>
  <si>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</si>
  <si>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</si>
  <si>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</si>
  <si>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</si>
  <si>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</si>
  <si>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</si>
  <si>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</si>
  <si>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</si>
  <si>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</si>
  <si>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</si>
  <si>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</si>
  <si>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</si>
  <si>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</si>
  <si>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</si>
  <si>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</si>
  <si>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</si>
  <si>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</si>
  <si>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</si>
  <si>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</si>
  <si>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</si>
  <si>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</si>
  <si>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</si>
  <si>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</si>
  <si>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</si>
  <si>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</si>
  <si>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</si>
  <si>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</si>
  <si>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</si>
  <si>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</si>
  <si>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</si>
  <si>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</si>
  <si>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</si>
  <si>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</si>
  <si>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</si>
  <si>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</si>
  <si>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</si>
  <si>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</si>
  <si>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</si>
  <si>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</si>
  <si>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</si>
  <si>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</si>
  <si>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23/04/16 - VENCIMENTO 29/04/16</t>
  </si>
  <si>
    <t>1.3.1. Idosos/Pessoas com Deficiência</t>
  </si>
  <si>
    <t>1.3.2. Estudante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</si>
</sst>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305687</v>
      </c>
      <c r="C7" s="9">
        <f t="shared" si="0"/>
        <v>387075</v>
      </c>
      <c r="D7" s="9">
        <f t="shared" si="0"/>
        <v>439984</v>
      </c>
      <c r="E7" s="9">
        <f t="shared" si="0"/>
        <v>250221</v>
      </c>
      <c r="F7" s="9">
        <f t="shared" si="0"/>
        <v>376950</v>
      </c>
      <c r="G7" s="9">
        <f t="shared" si="0"/>
        <v>600576</v>
      </c>
      <c r="H7" s="9">
        <f t="shared" si="0"/>
        <v>235390</v>
      </c>
      <c r="I7" s="9">
        <f t="shared" si="0"/>
        <v>55117</v>
      </c>
      <c r="J7" s="9">
        <f t="shared" si="0"/>
        <v>176311</v>
      </c>
      <c r="K7" s="9">
        <f t="shared" si="0"/>
        <v>2827311</v>
      </c>
      <c r="L7" s="52"/>
    </row>
    <row r="8" spans="1:11" ht="17.25" customHeight="1">
      <c r="A8" s="10" t="s">
        <v>99</v>
      </c>
      <c r="B8" s="11">
        <f>B9+B12+B16</f>
        <v>151111</v>
      </c>
      <c r="C8" s="11">
        <f aca="true" t="shared" si="1" ref="C8:J8">C9+C12+C16</f>
        <v>200114</v>
      </c>
      <c r="D8" s="11">
        <f t="shared" si="1"/>
        <v>217415</v>
      </c>
      <c r="E8" s="11">
        <f t="shared" si="1"/>
        <v>130824</v>
      </c>
      <c r="F8" s="11">
        <f t="shared" si="1"/>
        <v>183618</v>
      </c>
      <c r="G8" s="11">
        <f t="shared" si="1"/>
        <v>295110</v>
      </c>
      <c r="H8" s="11">
        <f t="shared" si="1"/>
        <v>131662</v>
      </c>
      <c r="I8" s="11">
        <f t="shared" si="1"/>
        <v>25766</v>
      </c>
      <c r="J8" s="11">
        <f t="shared" si="1"/>
        <v>86325</v>
      </c>
      <c r="K8" s="11">
        <f>SUM(B8:J8)</f>
        <v>1421945</v>
      </c>
    </row>
    <row r="9" spans="1:11" ht="17.25" customHeight="1">
      <c r="A9" s="15" t="s">
        <v>17</v>
      </c>
      <c r="B9" s="13">
        <f>+B10+B11</f>
        <v>25103</v>
      </c>
      <c r="C9" s="13">
        <f aca="true" t="shared" si="2" ref="C9:J9">+C10+C11</f>
        <v>36905</v>
      </c>
      <c r="D9" s="13">
        <f t="shared" si="2"/>
        <v>34942</v>
      </c>
      <c r="E9" s="13">
        <f t="shared" si="2"/>
        <v>23087</v>
      </c>
      <c r="F9" s="13">
        <f t="shared" si="2"/>
        <v>25787</v>
      </c>
      <c r="G9" s="13">
        <f t="shared" si="2"/>
        <v>30923</v>
      </c>
      <c r="H9" s="13">
        <f t="shared" si="2"/>
        <v>24964</v>
      </c>
      <c r="I9" s="13">
        <f t="shared" si="2"/>
        <v>5402</v>
      </c>
      <c r="J9" s="13">
        <f t="shared" si="2"/>
        <v>12941</v>
      </c>
      <c r="K9" s="11">
        <f>SUM(B9:J9)</f>
        <v>220054</v>
      </c>
    </row>
    <row r="10" spans="1:11" ht="17.25" customHeight="1">
      <c r="A10" s="29" t="s">
        <v>18</v>
      </c>
      <c r="B10" s="13">
        <v>25103</v>
      </c>
      <c r="C10" s="13">
        <v>36905</v>
      </c>
      <c r="D10" s="13">
        <v>34942</v>
      </c>
      <c r="E10" s="13">
        <v>23087</v>
      </c>
      <c r="F10" s="13">
        <v>25787</v>
      </c>
      <c r="G10" s="13">
        <v>30923</v>
      </c>
      <c r="H10" s="13">
        <v>24964</v>
      </c>
      <c r="I10" s="13">
        <v>5402</v>
      </c>
      <c r="J10" s="13">
        <v>12941</v>
      </c>
      <c r="K10" s="11">
        <f>SUM(B10:J10)</f>
        <v>220054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110800</v>
      </c>
      <c r="C12" s="17">
        <f t="shared" si="3"/>
        <v>144897</v>
      </c>
      <c r="D12" s="17">
        <f t="shared" si="3"/>
        <v>161660</v>
      </c>
      <c r="E12" s="17">
        <f t="shared" si="3"/>
        <v>95358</v>
      </c>
      <c r="F12" s="17">
        <f t="shared" si="3"/>
        <v>137071</v>
      </c>
      <c r="G12" s="17">
        <f t="shared" si="3"/>
        <v>229271</v>
      </c>
      <c r="H12" s="17">
        <f t="shared" si="3"/>
        <v>95361</v>
      </c>
      <c r="I12" s="17">
        <f t="shared" si="3"/>
        <v>17567</v>
      </c>
      <c r="J12" s="17">
        <f t="shared" si="3"/>
        <v>64735</v>
      </c>
      <c r="K12" s="11">
        <f aca="true" t="shared" si="4" ref="K12:K27">SUM(B12:J12)</f>
        <v>1056720</v>
      </c>
    </row>
    <row r="13" spans="1:13" ht="17.25" customHeight="1">
      <c r="A13" s="14" t="s">
        <v>20</v>
      </c>
      <c r="B13" s="13">
        <v>56861</v>
      </c>
      <c r="C13" s="13">
        <v>79499</v>
      </c>
      <c r="D13" s="13">
        <v>89009</v>
      </c>
      <c r="E13" s="13">
        <v>51962</v>
      </c>
      <c r="F13" s="13">
        <v>71029</v>
      </c>
      <c r="G13" s="13">
        <v>109418</v>
      </c>
      <c r="H13" s="13">
        <v>45822</v>
      </c>
      <c r="I13" s="13">
        <v>10429</v>
      </c>
      <c r="J13" s="13">
        <v>35863</v>
      </c>
      <c r="K13" s="11">
        <f t="shared" si="4"/>
        <v>549892</v>
      </c>
      <c r="L13" s="52"/>
      <c r="M13" s="53"/>
    </row>
    <row r="14" spans="1:12" ht="17.25" customHeight="1">
      <c r="A14" s="14" t="s">
        <v>21</v>
      </c>
      <c r="B14" s="13">
        <v>51186</v>
      </c>
      <c r="C14" s="13">
        <v>61611</v>
      </c>
      <c r="D14" s="13">
        <v>69389</v>
      </c>
      <c r="E14" s="13">
        <v>40954</v>
      </c>
      <c r="F14" s="13">
        <v>63325</v>
      </c>
      <c r="G14" s="13">
        <v>115985</v>
      </c>
      <c r="H14" s="13">
        <v>46567</v>
      </c>
      <c r="I14" s="13">
        <v>6592</v>
      </c>
      <c r="J14" s="13">
        <v>27816</v>
      </c>
      <c r="K14" s="11">
        <f t="shared" si="4"/>
        <v>483425</v>
      </c>
      <c r="L14" s="52"/>
    </row>
    <row r="15" spans="1:11" ht="17.25" customHeight="1">
      <c r="A15" s="14" t="s">
        <v>22</v>
      </c>
      <c r="B15" s="13">
        <v>2753</v>
      </c>
      <c r="C15" s="13">
        <v>3787</v>
      </c>
      <c r="D15" s="13">
        <v>3262</v>
      </c>
      <c r="E15" s="13">
        <v>2442</v>
      </c>
      <c r="F15" s="13">
        <v>2717</v>
      </c>
      <c r="G15" s="13">
        <v>3868</v>
      </c>
      <c r="H15" s="13">
        <v>2972</v>
      </c>
      <c r="I15" s="13">
        <v>546</v>
      </c>
      <c r="J15" s="13">
        <v>1056</v>
      </c>
      <c r="K15" s="11">
        <f t="shared" si="4"/>
        <v>23403</v>
      </c>
    </row>
    <row r="16" spans="1:11" ht="17.25" customHeight="1">
      <c r="A16" s="15" t="s">
        <v>95</v>
      </c>
      <c r="B16" s="13">
        <f>B17+B18+B19</f>
        <v>15208</v>
      </c>
      <c r="C16" s="13">
        <f aca="true" t="shared" si="5" ref="C16:J16">C17+C18+C19</f>
        <v>18312</v>
      </c>
      <c r="D16" s="13">
        <f t="shared" si="5"/>
        <v>20813</v>
      </c>
      <c r="E16" s="13">
        <f t="shared" si="5"/>
        <v>12379</v>
      </c>
      <c r="F16" s="13">
        <f t="shared" si="5"/>
        <v>20760</v>
      </c>
      <c r="G16" s="13">
        <f t="shared" si="5"/>
        <v>34916</v>
      </c>
      <c r="H16" s="13">
        <f t="shared" si="5"/>
        <v>11337</v>
      </c>
      <c r="I16" s="13">
        <f t="shared" si="5"/>
        <v>2797</v>
      </c>
      <c r="J16" s="13">
        <f t="shared" si="5"/>
        <v>8649</v>
      </c>
      <c r="K16" s="11">
        <f t="shared" si="4"/>
        <v>145171</v>
      </c>
    </row>
    <row r="17" spans="1:11" ht="17.25" customHeight="1">
      <c r="A17" s="14" t="s">
        <v>96</v>
      </c>
      <c r="B17" s="13">
        <v>10255</v>
      </c>
      <c r="C17" s="13">
        <v>13216</v>
      </c>
      <c r="D17" s="13">
        <v>14035</v>
      </c>
      <c r="E17" s="13">
        <v>8264</v>
      </c>
      <c r="F17" s="13">
        <v>13596</v>
      </c>
      <c r="G17" s="13">
        <v>21658</v>
      </c>
      <c r="H17" s="13">
        <v>7743</v>
      </c>
      <c r="I17" s="13">
        <v>1987</v>
      </c>
      <c r="J17" s="13">
        <v>5677</v>
      </c>
      <c r="K17" s="11">
        <f t="shared" si="4"/>
        <v>96431</v>
      </c>
    </row>
    <row r="18" spans="1:11" ht="17.25" customHeight="1">
      <c r="A18" s="14" t="s">
        <v>97</v>
      </c>
      <c r="B18" s="13">
        <v>4077</v>
      </c>
      <c r="C18" s="13">
        <v>3900</v>
      </c>
      <c r="D18" s="13">
        <v>5966</v>
      </c>
      <c r="E18" s="13">
        <v>3459</v>
      </c>
      <c r="F18" s="13">
        <v>6395</v>
      </c>
      <c r="G18" s="13">
        <v>11994</v>
      </c>
      <c r="H18" s="13">
        <v>2967</v>
      </c>
      <c r="I18" s="13">
        <v>646</v>
      </c>
      <c r="J18" s="13">
        <v>2643</v>
      </c>
      <c r="K18" s="11">
        <f t="shared" si="4"/>
        <v>42047</v>
      </c>
    </row>
    <row r="19" spans="1:11" ht="17.25" customHeight="1">
      <c r="A19" s="14" t="s">
        <v>98</v>
      </c>
      <c r="B19" s="13">
        <f>32122-B26</f>
        <v>876</v>
      </c>
      <c r="C19" s="13">
        <f>40829-C26</f>
        <v>1196</v>
      </c>
      <c r="D19" s="13">
        <f>40226-D26</f>
        <v>812</v>
      </c>
      <c r="E19" s="13">
        <f>22622-E26</f>
        <v>656</v>
      </c>
      <c r="F19" s="13">
        <f>34653-F26</f>
        <v>769</v>
      </c>
      <c r="G19" s="13">
        <f>49350-G26</f>
        <v>1264</v>
      </c>
      <c r="H19" s="13">
        <f>18638-H26</f>
        <v>627</v>
      </c>
      <c r="I19" s="13">
        <f>4637-I26</f>
        <v>164</v>
      </c>
      <c r="J19" s="13">
        <f>18642-J26</f>
        <v>329</v>
      </c>
      <c r="K19" s="11">
        <f t="shared" si="4"/>
        <v>6693</v>
      </c>
    </row>
    <row r="20" spans="1:11" ht="17.25" customHeight="1">
      <c r="A20" s="16" t="s">
        <v>23</v>
      </c>
      <c r="B20" s="11">
        <f>+B21+B22+B23</f>
        <v>85120</v>
      </c>
      <c r="C20" s="11">
        <f aca="true" t="shared" si="6" ref="C20:J20">+C21+C22+C23</f>
        <v>93624</v>
      </c>
      <c r="D20" s="11">
        <f t="shared" si="6"/>
        <v>119552</v>
      </c>
      <c r="E20" s="11">
        <f t="shared" si="6"/>
        <v>63218</v>
      </c>
      <c r="F20" s="11">
        <f t="shared" si="6"/>
        <v>116020</v>
      </c>
      <c r="G20" s="11">
        <f t="shared" si="6"/>
        <v>205099</v>
      </c>
      <c r="H20" s="11">
        <f t="shared" si="6"/>
        <v>60777</v>
      </c>
      <c r="I20" s="11">
        <f t="shared" si="6"/>
        <v>14843</v>
      </c>
      <c r="J20" s="11">
        <f t="shared" si="6"/>
        <v>44223</v>
      </c>
      <c r="K20" s="11">
        <f t="shared" si="4"/>
        <v>802476</v>
      </c>
    </row>
    <row r="21" spans="1:12" ht="17.25" customHeight="1">
      <c r="A21" s="12" t="s">
        <v>24</v>
      </c>
      <c r="B21" s="13">
        <v>47833</v>
      </c>
      <c r="C21" s="13">
        <v>57093</v>
      </c>
      <c r="D21" s="13">
        <v>71929</v>
      </c>
      <c r="E21" s="13">
        <v>37925</v>
      </c>
      <c r="F21" s="13">
        <v>65140</v>
      </c>
      <c r="G21" s="13">
        <v>103566</v>
      </c>
      <c r="H21" s="13">
        <v>33079</v>
      </c>
      <c r="I21" s="13">
        <v>9552</v>
      </c>
      <c r="J21" s="13">
        <v>26223</v>
      </c>
      <c r="K21" s="11">
        <f t="shared" si="4"/>
        <v>452340</v>
      </c>
      <c r="L21" s="52"/>
    </row>
    <row r="22" spans="1:12" ht="17.25" customHeight="1">
      <c r="A22" s="12" t="s">
        <v>25</v>
      </c>
      <c r="B22" s="13">
        <v>35826</v>
      </c>
      <c r="C22" s="13">
        <v>34868</v>
      </c>
      <c r="D22" s="13">
        <v>45880</v>
      </c>
      <c r="E22" s="13">
        <v>24268</v>
      </c>
      <c r="F22" s="13">
        <v>49356</v>
      </c>
      <c r="G22" s="13">
        <v>98984</v>
      </c>
      <c r="H22" s="13">
        <v>26548</v>
      </c>
      <c r="I22" s="13">
        <v>5060</v>
      </c>
      <c r="J22" s="13">
        <v>17449</v>
      </c>
      <c r="K22" s="11">
        <f t="shared" si="4"/>
        <v>338239</v>
      </c>
      <c r="L22" s="52"/>
    </row>
    <row r="23" spans="1:11" ht="17.25" customHeight="1">
      <c r="A23" s="12" t="s">
        <v>26</v>
      </c>
      <c r="B23" s="13">
        <v>1461</v>
      </c>
      <c r="C23" s="13">
        <v>1663</v>
      </c>
      <c r="D23" s="13">
        <v>1743</v>
      </c>
      <c r="E23" s="13">
        <v>1025</v>
      </c>
      <c r="F23" s="13">
        <v>1524</v>
      </c>
      <c r="G23" s="13">
        <v>2549</v>
      </c>
      <c r="H23" s="13">
        <v>1150</v>
      </c>
      <c r="I23" s="13">
        <v>231</v>
      </c>
      <c r="J23" s="13">
        <v>551</v>
      </c>
      <c r="K23" s="11">
        <f t="shared" si="4"/>
        <v>11897</v>
      </c>
    </row>
    <row r="24" spans="1:11" ht="17.25" customHeight="1">
      <c r="A24" s="16" t="s">
        <v>27</v>
      </c>
      <c r="B24" s="13">
        <f>+B25+B26</f>
        <v>69456</v>
      </c>
      <c r="C24" s="13">
        <f aca="true" t="shared" si="7" ref="C24:J24">+C25+C26</f>
        <v>93337</v>
      </c>
      <c r="D24" s="13">
        <f t="shared" si="7"/>
        <v>103017</v>
      </c>
      <c r="E24" s="13">
        <f t="shared" si="7"/>
        <v>56179</v>
      </c>
      <c r="F24" s="13">
        <f t="shared" si="7"/>
        <v>77312</v>
      </c>
      <c r="G24" s="13">
        <f t="shared" si="7"/>
        <v>100367</v>
      </c>
      <c r="H24" s="13">
        <f t="shared" si="7"/>
        <v>41550</v>
      </c>
      <c r="I24" s="13">
        <f t="shared" si="7"/>
        <v>14508</v>
      </c>
      <c r="J24" s="13">
        <f t="shared" si="7"/>
        <v>45763</v>
      </c>
      <c r="K24" s="11">
        <f t="shared" si="4"/>
        <v>601489</v>
      </c>
    </row>
    <row r="25" spans="1:12" ht="17.25" customHeight="1">
      <c r="A25" s="12" t="s">
        <v>132</v>
      </c>
      <c r="B25" s="13">
        <v>38210</v>
      </c>
      <c r="C25" s="13">
        <v>53704</v>
      </c>
      <c r="D25" s="13">
        <v>63603</v>
      </c>
      <c r="E25" s="13">
        <v>34213</v>
      </c>
      <c r="F25" s="13">
        <v>43428</v>
      </c>
      <c r="G25" s="13">
        <v>52281</v>
      </c>
      <c r="H25" s="13">
        <v>23539</v>
      </c>
      <c r="I25" s="13">
        <v>10035</v>
      </c>
      <c r="J25" s="13">
        <v>27450</v>
      </c>
      <c r="K25" s="11">
        <f t="shared" si="4"/>
        <v>346463</v>
      </c>
      <c r="L25" s="52"/>
    </row>
    <row r="26" spans="1:12" ht="17.25" customHeight="1">
      <c r="A26" s="12" t="s">
        <v>133</v>
      </c>
      <c r="B26" s="13">
        <f>18995+12251</f>
        <v>31246</v>
      </c>
      <c r="C26" s="13">
        <f>26088+13545</f>
        <v>39633</v>
      </c>
      <c r="D26" s="13">
        <f>25132+14282</f>
        <v>39414</v>
      </c>
      <c r="E26" s="13">
        <f>14505+7461</f>
        <v>21966</v>
      </c>
      <c r="F26" s="13">
        <f>20153+13731</f>
        <v>33884</v>
      </c>
      <c r="G26" s="13">
        <f>27880+20206</f>
        <v>48086</v>
      </c>
      <c r="H26" s="13">
        <f>11985+6026</f>
        <v>18011</v>
      </c>
      <c r="I26" s="13">
        <f>2678+1795</f>
        <v>4473</v>
      </c>
      <c r="J26" s="13">
        <f>11749+6564</f>
        <v>18313</v>
      </c>
      <c r="K26" s="11">
        <f t="shared" si="4"/>
        <v>255026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1401</v>
      </c>
      <c r="I27" s="11">
        <v>0</v>
      </c>
      <c r="J27" s="11">
        <v>0</v>
      </c>
      <c r="K27" s="11">
        <f t="shared" si="4"/>
        <v>1401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26892.54</v>
      </c>
      <c r="I35" s="19">
        <v>0</v>
      </c>
      <c r="J35" s="19">
        <v>0</v>
      </c>
      <c r="K35" s="23">
        <f>SUM(B35:J35)</f>
        <v>26892.54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808851.24</v>
      </c>
      <c r="C47" s="22">
        <f aca="true" t="shared" si="12" ref="C47:H47">+C48+C57</f>
        <v>1165098.0699999998</v>
      </c>
      <c r="D47" s="22">
        <f t="shared" si="12"/>
        <v>1485638.4700000002</v>
      </c>
      <c r="E47" s="22">
        <f t="shared" si="12"/>
        <v>728638.66</v>
      </c>
      <c r="F47" s="22">
        <f t="shared" si="12"/>
        <v>1056537.88</v>
      </c>
      <c r="G47" s="22">
        <f t="shared" si="12"/>
        <v>1446370.06</v>
      </c>
      <c r="H47" s="22">
        <f t="shared" si="12"/>
        <v>683597.9500000001</v>
      </c>
      <c r="I47" s="22">
        <f>+I48+I57</f>
        <v>264464.35</v>
      </c>
      <c r="J47" s="22">
        <f>+J48+J57</f>
        <v>515859.5</v>
      </c>
      <c r="K47" s="22">
        <f>SUM(B47:J47)</f>
        <v>8155056.180000001</v>
      </c>
    </row>
    <row r="48" spans="1:11" ht="17.25" customHeight="1">
      <c r="A48" s="16" t="s">
        <v>113</v>
      </c>
      <c r="B48" s="23">
        <f>SUM(B49:B56)</f>
        <v>790777.17</v>
      </c>
      <c r="C48" s="23">
        <f aca="true" t="shared" si="13" ref="C48:J48">SUM(C49:C56)</f>
        <v>1142195.88</v>
      </c>
      <c r="D48" s="23">
        <f t="shared" si="13"/>
        <v>1460928.87</v>
      </c>
      <c r="E48" s="23">
        <f t="shared" si="13"/>
        <v>706871.5700000001</v>
      </c>
      <c r="F48" s="23">
        <f t="shared" si="13"/>
        <v>1033902.6799999999</v>
      </c>
      <c r="G48" s="23">
        <f t="shared" si="13"/>
        <v>1417342.29</v>
      </c>
      <c r="H48" s="23">
        <f t="shared" si="13"/>
        <v>664230.39</v>
      </c>
      <c r="I48" s="23">
        <f t="shared" si="13"/>
        <v>264464.35</v>
      </c>
      <c r="J48" s="23">
        <f t="shared" si="13"/>
        <v>502235.04</v>
      </c>
      <c r="K48" s="23">
        <f aca="true" t="shared" si="14" ref="K48:K57">SUM(B48:J48)</f>
        <v>7982948.239999999</v>
      </c>
    </row>
    <row r="49" spans="1:11" ht="17.25" customHeight="1">
      <c r="A49" s="34" t="s">
        <v>44</v>
      </c>
      <c r="B49" s="23">
        <f aca="true" t="shared" si="15" ref="B49:H49">ROUND(B30*B7,2)</f>
        <v>788152.79</v>
      </c>
      <c r="C49" s="23">
        <f t="shared" si="15"/>
        <v>1135794.17</v>
      </c>
      <c r="D49" s="23">
        <f t="shared" si="15"/>
        <v>1456743.03</v>
      </c>
      <c r="E49" s="23">
        <f t="shared" si="15"/>
        <v>704572.29</v>
      </c>
      <c r="F49" s="23">
        <f t="shared" si="15"/>
        <v>1030392.83</v>
      </c>
      <c r="G49" s="23">
        <f t="shared" si="15"/>
        <v>1412254.46</v>
      </c>
      <c r="H49" s="23">
        <f t="shared" si="15"/>
        <v>634705.6</v>
      </c>
      <c r="I49" s="23">
        <f>ROUND(I30*I7,2)</f>
        <v>263398.63</v>
      </c>
      <c r="J49" s="23">
        <f>ROUND(J30*J7,2)</f>
        <v>500018</v>
      </c>
      <c r="K49" s="23">
        <f t="shared" si="14"/>
        <v>7926031.8</v>
      </c>
    </row>
    <row r="50" spans="1:11" ht="17.25" customHeight="1">
      <c r="A50" s="34" t="s">
        <v>45</v>
      </c>
      <c r="B50" s="19">
        <v>0</v>
      </c>
      <c r="C50" s="23">
        <f>ROUND(C31*C7,2)</f>
        <v>2524.66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2524.66</v>
      </c>
    </row>
    <row r="51" spans="1:11" ht="17.25" customHeight="1">
      <c r="A51" s="67" t="s">
        <v>106</v>
      </c>
      <c r="B51" s="68">
        <f aca="true" t="shared" si="16" ref="B51:H51">ROUND(B32*B7,2)</f>
        <v>-1467.3</v>
      </c>
      <c r="C51" s="68">
        <f t="shared" si="16"/>
        <v>-1896.67</v>
      </c>
      <c r="D51" s="68">
        <f t="shared" si="16"/>
        <v>-2199.92</v>
      </c>
      <c r="E51" s="68">
        <f t="shared" si="16"/>
        <v>-1146.12</v>
      </c>
      <c r="F51" s="68">
        <f t="shared" si="16"/>
        <v>-1771.67</v>
      </c>
      <c r="G51" s="68">
        <f t="shared" si="16"/>
        <v>-2342.25</v>
      </c>
      <c r="H51" s="68">
        <f t="shared" si="16"/>
        <v>-1082.79</v>
      </c>
      <c r="I51" s="19">
        <v>0</v>
      </c>
      <c r="J51" s="19">
        <v>0</v>
      </c>
      <c r="K51" s="68">
        <f>SUM(B51:J51)</f>
        <v>-11906.720000000001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26892.54</v>
      </c>
      <c r="I53" s="31">
        <f>+I35</f>
        <v>0</v>
      </c>
      <c r="J53" s="31">
        <f>+J35</f>
        <v>0</v>
      </c>
      <c r="K53" s="23">
        <f t="shared" si="14"/>
        <v>26892.54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18074.07</v>
      </c>
      <c r="C57" s="36">
        <v>22902.19</v>
      </c>
      <c r="D57" s="36">
        <v>24709.6</v>
      </c>
      <c r="E57" s="36">
        <v>21767.09</v>
      </c>
      <c r="F57" s="36">
        <v>22635.2</v>
      </c>
      <c r="G57" s="36">
        <v>29027.77</v>
      </c>
      <c r="H57" s="36">
        <v>19367.56</v>
      </c>
      <c r="I57" s="19">
        <v>0</v>
      </c>
      <c r="J57" s="36">
        <v>13624.46</v>
      </c>
      <c r="K57" s="36">
        <f t="shared" si="14"/>
        <v>172107.93999999997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-41965.759999999995</v>
      </c>
      <c r="C61" s="35">
        <f t="shared" si="17"/>
        <v>-163512.37</v>
      </c>
      <c r="D61" s="35">
        <f t="shared" si="17"/>
        <v>-159309.81</v>
      </c>
      <c r="E61" s="35">
        <f t="shared" si="17"/>
        <v>-109204.26000000001</v>
      </c>
      <c r="F61" s="35">
        <f t="shared" si="17"/>
        <v>-32912.850000000006</v>
      </c>
      <c r="G61" s="35">
        <f t="shared" si="17"/>
        <v>-154068.16999999998</v>
      </c>
      <c r="H61" s="35">
        <f t="shared" si="17"/>
        <v>-109764.26999999999</v>
      </c>
      <c r="I61" s="35">
        <f t="shared" si="17"/>
        <v>-29489.51</v>
      </c>
      <c r="J61" s="35">
        <f t="shared" si="17"/>
        <v>-58409.69</v>
      </c>
      <c r="K61" s="35">
        <f>SUM(B61:J61)</f>
        <v>-858636.69</v>
      </c>
    </row>
    <row r="62" spans="1:11" ht="18.75" customHeight="1">
      <c r="A62" s="16" t="s">
        <v>75</v>
      </c>
      <c r="B62" s="35">
        <f aca="true" t="shared" si="18" ref="B62:J62">B63+B64+B65+B66+B67+B68</f>
        <v>-95391.4</v>
      </c>
      <c r="C62" s="35">
        <f t="shared" si="18"/>
        <v>-140239</v>
      </c>
      <c r="D62" s="35">
        <f t="shared" si="18"/>
        <v>-132779.6</v>
      </c>
      <c r="E62" s="35">
        <f t="shared" si="18"/>
        <v>-87730.6</v>
      </c>
      <c r="F62" s="35">
        <f t="shared" si="18"/>
        <v>-97990.6</v>
      </c>
      <c r="G62" s="35">
        <f t="shared" si="18"/>
        <v>-117507.4</v>
      </c>
      <c r="H62" s="35">
        <f t="shared" si="18"/>
        <v>-94863.2</v>
      </c>
      <c r="I62" s="35">
        <f t="shared" si="18"/>
        <v>-20527.6</v>
      </c>
      <c r="J62" s="35">
        <f t="shared" si="18"/>
        <v>-49175.8</v>
      </c>
      <c r="K62" s="35">
        <f aca="true" t="shared" si="19" ref="K62:K93">SUM(B62:J62)</f>
        <v>-836205.2</v>
      </c>
    </row>
    <row r="63" spans="1:11" ht="18.75" customHeight="1">
      <c r="A63" s="12" t="s">
        <v>76</v>
      </c>
      <c r="B63" s="35">
        <f>-ROUND(B9*$D$3,2)</f>
        <v>-95391.4</v>
      </c>
      <c r="C63" s="35">
        <f aca="true" t="shared" si="20" ref="C63:J63">-ROUND(C9*$D$3,2)</f>
        <v>-140239</v>
      </c>
      <c r="D63" s="35">
        <f t="shared" si="20"/>
        <v>-132779.6</v>
      </c>
      <c r="E63" s="35">
        <f t="shared" si="20"/>
        <v>-87730.6</v>
      </c>
      <c r="F63" s="35">
        <f t="shared" si="20"/>
        <v>-97990.6</v>
      </c>
      <c r="G63" s="35">
        <f t="shared" si="20"/>
        <v>-117507.4</v>
      </c>
      <c r="H63" s="35">
        <f t="shared" si="20"/>
        <v>-94863.2</v>
      </c>
      <c r="I63" s="35">
        <f t="shared" si="20"/>
        <v>-20527.6</v>
      </c>
      <c r="J63" s="35">
        <f t="shared" si="20"/>
        <v>-49175.8</v>
      </c>
      <c r="K63" s="35">
        <f t="shared" si="19"/>
        <v>-836205.2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107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53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53425.64</v>
      </c>
      <c r="C69" s="68">
        <f t="shared" si="21"/>
        <v>-23273.370000000003</v>
      </c>
      <c r="D69" s="68">
        <f t="shared" si="21"/>
        <v>-26530.21</v>
      </c>
      <c r="E69" s="68">
        <f t="shared" si="21"/>
        <v>-21473.66</v>
      </c>
      <c r="F69" s="68">
        <f t="shared" si="21"/>
        <v>65077.75</v>
      </c>
      <c r="G69" s="68">
        <f t="shared" si="21"/>
        <v>-36560.77</v>
      </c>
      <c r="H69" s="68">
        <f t="shared" si="21"/>
        <v>-14901.07</v>
      </c>
      <c r="I69" s="68">
        <f t="shared" si="21"/>
        <v>-8961.91</v>
      </c>
      <c r="J69" s="68">
        <f t="shared" si="21"/>
        <v>-9233.89</v>
      </c>
      <c r="K69" s="68">
        <f t="shared" si="19"/>
        <v>-22431.49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-2191.36</v>
      </c>
      <c r="J72" s="19">
        <v>0</v>
      </c>
      <c r="K72" s="68">
        <f t="shared" si="19"/>
        <v>-3688.02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8">
        <f t="shared" si="19"/>
        <v>0</v>
      </c>
    </row>
    <row r="74" spans="1:11" ht="18.75" customHeight="1">
      <c r="A74" s="34" t="s">
        <v>59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8">
        <f t="shared" si="19"/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-6047.7</v>
      </c>
      <c r="F93" s="19">
        <v>0</v>
      </c>
      <c r="G93" s="19">
        <v>0</v>
      </c>
      <c r="H93" s="19">
        <v>0</v>
      </c>
      <c r="I93" s="48">
        <v>-3332.25</v>
      </c>
      <c r="J93" s="48">
        <v>-9233.89</v>
      </c>
      <c r="K93" s="48">
        <f t="shared" si="19"/>
        <v>-18613.84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48">
        <v>26424.17</v>
      </c>
      <c r="C98" s="48">
        <v>-11612.25</v>
      </c>
      <c r="D98" s="48">
        <v>-13199.52</v>
      </c>
      <c r="E98" s="48">
        <v>-7506.63</v>
      </c>
      <c r="F98" s="48">
        <v>32584.69</v>
      </c>
      <c r="G98" s="48">
        <v>-18017.28</v>
      </c>
      <c r="H98" s="48">
        <v>-7019.67</v>
      </c>
      <c r="I98" s="48">
        <v>-1653.51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48">
        <v>27001.47</v>
      </c>
      <c r="C99" s="48">
        <v>-11555.19</v>
      </c>
      <c r="D99" s="48">
        <v>-12215.51</v>
      </c>
      <c r="E99" s="48">
        <v>-7919.33</v>
      </c>
      <c r="F99" s="48">
        <v>32886.39</v>
      </c>
      <c r="G99" s="48">
        <v>-18531.64</v>
      </c>
      <c r="H99" s="48">
        <v>-7881.4</v>
      </c>
      <c r="I99" s="48">
        <v>-1784.79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766885.48</v>
      </c>
      <c r="C104" s="24">
        <f t="shared" si="22"/>
        <v>1001585.6999999998</v>
      </c>
      <c r="D104" s="24">
        <f t="shared" si="22"/>
        <v>1326328.6600000001</v>
      </c>
      <c r="E104" s="24">
        <f t="shared" si="22"/>
        <v>619434.4</v>
      </c>
      <c r="F104" s="24">
        <f t="shared" si="22"/>
        <v>1023625.0299999999</v>
      </c>
      <c r="G104" s="24">
        <f t="shared" si="22"/>
        <v>1292301.8900000001</v>
      </c>
      <c r="H104" s="24">
        <f t="shared" si="22"/>
        <v>573833.6800000002</v>
      </c>
      <c r="I104" s="24">
        <f>+I105+I106</f>
        <v>234974.83999999997</v>
      </c>
      <c r="J104" s="24">
        <f>+J105+J106</f>
        <v>457449.81</v>
      </c>
      <c r="K104" s="48">
        <f>SUM(B104:J104)</f>
        <v>7296419.489999999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748811.41</v>
      </c>
      <c r="C105" s="24">
        <f t="shared" si="23"/>
        <v>978683.5099999999</v>
      </c>
      <c r="D105" s="24">
        <f t="shared" si="23"/>
        <v>1301619.06</v>
      </c>
      <c r="E105" s="24">
        <f t="shared" si="23"/>
        <v>597667.31</v>
      </c>
      <c r="F105" s="24">
        <f t="shared" si="23"/>
        <v>1000989.83</v>
      </c>
      <c r="G105" s="24">
        <f t="shared" si="23"/>
        <v>1263274.12</v>
      </c>
      <c r="H105" s="24">
        <f t="shared" si="23"/>
        <v>554466.1200000001</v>
      </c>
      <c r="I105" s="24">
        <f t="shared" si="23"/>
        <v>234974.83999999997</v>
      </c>
      <c r="J105" s="24">
        <f t="shared" si="23"/>
        <v>443825.35</v>
      </c>
      <c r="K105" s="48">
        <f>SUM(B105:J105)</f>
        <v>7124311.55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18074.07</v>
      </c>
      <c r="C106" s="24">
        <f t="shared" si="24"/>
        <v>22902.19</v>
      </c>
      <c r="D106" s="24">
        <f t="shared" si="24"/>
        <v>24709.6</v>
      </c>
      <c r="E106" s="24">
        <f t="shared" si="24"/>
        <v>21767.09</v>
      </c>
      <c r="F106" s="24">
        <f t="shared" si="24"/>
        <v>22635.2</v>
      </c>
      <c r="G106" s="24">
        <f t="shared" si="24"/>
        <v>29027.77</v>
      </c>
      <c r="H106" s="24">
        <f t="shared" si="24"/>
        <v>19367.56</v>
      </c>
      <c r="I106" s="19">
        <f t="shared" si="24"/>
        <v>0</v>
      </c>
      <c r="J106" s="24">
        <f t="shared" si="24"/>
        <v>13624.46</v>
      </c>
      <c r="K106" s="48">
        <f>SUM(B106:J106)</f>
        <v>172107.93999999997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7296419.49</v>
      </c>
      <c r="L112" s="54"/>
    </row>
    <row r="113" spans="1:11" ht="18.75" customHeight="1">
      <c r="A113" s="26" t="s">
        <v>71</v>
      </c>
      <c r="B113" s="27">
        <v>95650.5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95650.5</v>
      </c>
    </row>
    <row r="114" spans="1:11" ht="18.75" customHeight="1">
      <c r="A114" s="26" t="s">
        <v>72</v>
      </c>
      <c r="B114" s="27">
        <v>671234.98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671234.98</v>
      </c>
    </row>
    <row r="115" spans="1:11" ht="18.75" customHeight="1">
      <c r="A115" s="26" t="s">
        <v>73</v>
      </c>
      <c r="B115" s="40">
        <v>0</v>
      </c>
      <c r="C115" s="27">
        <f>+C104</f>
        <v>1001585.6999999998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1001585.6999999998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1326328.6600000001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1326328.6600000001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619434.4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619434.4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198874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198874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355713.7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355713.7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56028.92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56028.92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413008.4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413008.4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399509.58</v>
      </c>
      <c r="H122" s="40">
        <v>0</v>
      </c>
      <c r="I122" s="40">
        <v>0</v>
      </c>
      <c r="J122" s="40">
        <v>0</v>
      </c>
      <c r="K122" s="41">
        <f t="shared" si="25"/>
        <v>399509.58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34211.33</v>
      </c>
      <c r="H123" s="40">
        <v>0</v>
      </c>
      <c r="I123" s="40">
        <v>0</v>
      </c>
      <c r="J123" s="40">
        <v>0</v>
      </c>
      <c r="K123" s="41">
        <f t="shared" si="25"/>
        <v>34211.33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198519.37</v>
      </c>
      <c r="H124" s="40">
        <v>0</v>
      </c>
      <c r="I124" s="40">
        <v>0</v>
      </c>
      <c r="J124" s="40">
        <v>0</v>
      </c>
      <c r="K124" s="41">
        <f t="shared" si="25"/>
        <v>198519.37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175086.13</v>
      </c>
      <c r="H125" s="40">
        <v>0</v>
      </c>
      <c r="I125" s="40">
        <v>0</v>
      </c>
      <c r="J125" s="40">
        <v>0</v>
      </c>
      <c r="K125" s="41">
        <f t="shared" si="25"/>
        <v>175086.13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484975.48</v>
      </c>
      <c r="H126" s="40">
        <v>0</v>
      </c>
      <c r="I126" s="40">
        <v>0</v>
      </c>
      <c r="J126" s="40">
        <v>0</v>
      </c>
      <c r="K126" s="41">
        <f t="shared" si="25"/>
        <v>484975.48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209669.36</v>
      </c>
      <c r="I127" s="40">
        <v>0</v>
      </c>
      <c r="J127" s="40">
        <v>0</v>
      </c>
      <c r="K127" s="41">
        <f t="shared" si="25"/>
        <v>209669.36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364164.33</v>
      </c>
      <c r="I128" s="40">
        <v>0</v>
      </c>
      <c r="J128" s="40">
        <v>0</v>
      </c>
      <c r="K128" s="41">
        <f t="shared" si="25"/>
        <v>364164.33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234974.84</v>
      </c>
      <c r="J129" s="40">
        <v>0</v>
      </c>
      <c r="K129" s="41">
        <f t="shared" si="25"/>
        <v>234974.84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457449.81</v>
      </c>
      <c r="K130" s="44">
        <f t="shared" si="25"/>
        <v>457449.81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2016-05-04T18:02:04Z</dcterms:modified>
  <cp:category/>
  <cp:version/>
  <cp:contentType/>
  <cp:contentStatus/>
</cp:coreProperties>
</file>