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<sst xmlns="http://schemas.openxmlformats.org/spreadsheetml/2006/main" count="134" uniqueCount="134">
  <si>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</si>
  <si>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</si>
  <si>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</si>
  <si>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</si>
  <si>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</si>
  <si>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</si>
  <si>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</si>
  <si>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</si>
  <si>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</si>
  <si>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</si>
  <si>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</si>
  <si>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</si>
  <si>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</si>
  <si>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</si>
  <si>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</si>
  <si>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</si>
  <si>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</si>
  <si>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</si>
  <si>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</si>
  <si>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</si>
  <si>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</si>
  <si>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</si>
  <si>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</si>
  <si>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</si>
  <si>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</si>
  <si>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</si>
  <si>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</si>
  <si>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</si>
  <si>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</si>
  <si>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</si>
  <si>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</si>
  <si>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</si>
  <si>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</si>
  <si>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</si>
  <si>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</si>
  <si>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</si>
  <si>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</si>
  <si>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</si>
  <si>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</si>
  <si>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</si>
  <si>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</si>
  <si>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</si>
  <si>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</si>
  <si>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</si>
  <si>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</si>
  <si>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</si>
  <si>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</si>
  <si>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</si>
  <si>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</si>
  <si>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</si>
  <si>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</si>
  <si>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</si>
  <si>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</si>
  <si>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</si>
  <si>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</si>
  <si>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</si>
  <si>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</si>
  <si>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</si>
  <si>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</si>
  <si>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</si>
  <si>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</si>
  <si>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</si>
  <si>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</si>
  <si>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</si>
  <si>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</si>
  <si>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</si>
  <si>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</si>
  <si>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</si>
  <si>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</si>
  <si>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</si>
  <si>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</si>
  <si>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</si>
  <si>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</si>
  <si>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</si>
  <si>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</si>
  <si>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</si>
  <si>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</si>
  <si>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</si>
  <si>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</si>
  <si>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</si>
  <si>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</si>
  <si>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</si>
  <si>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</si>
  <si>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</si>
  <si>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</si>
  <si>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</si>
  <si>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</si>
  <si>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</si>
  <si>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</si>
  <si>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</si>
  <si>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</si>
  <si>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</si>
  <si>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</si>
  <si>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</si>
  <si>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</si>
  <si>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</si>
  <si>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</si>
  <si>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</si>
  <si>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</si>
  <si>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</si>
  <si>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</si>
  <si>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</si>
  <si>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</si>
  <si>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</si>
  <si>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</si>
  <si>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</si>
  <si>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</si>
  <si>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</si>
  <si>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</si>
  <si>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</si>
  <si>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</si>
  <si>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</si>
  <si>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</si>
  <si>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</si>
  <si>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</si>
  <si>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</si>
  <si>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</si>
  <si>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</si>
  <si>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</si>
  <si>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</si>
  <si>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</si>
  <si>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</si>
  <si>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</si>
  <si>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</si>
  <si>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</si>
  <si>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</si>
  <si>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</si>
  <si>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</si>
  <si>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</si>
  <si>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</si>
  <si>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</si>
  <si>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21/04/16 - VENCIMENTO 28/04/16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</si>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</sst>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212412</v>
      </c>
      <c r="C7" s="9">
        <f t="shared" si="0"/>
        <v>271630</v>
      </c>
      <c r="D7" s="9">
        <f t="shared" si="0"/>
        <v>297681</v>
      </c>
      <c r="E7" s="9">
        <f t="shared" si="0"/>
        <v>174797</v>
      </c>
      <c r="F7" s="9">
        <f t="shared" si="0"/>
        <v>283222</v>
      </c>
      <c r="G7" s="9">
        <f t="shared" si="0"/>
        <v>460977</v>
      </c>
      <c r="H7" s="9">
        <f t="shared" si="0"/>
        <v>163758</v>
      </c>
      <c r="I7" s="9">
        <f t="shared" si="0"/>
        <v>31882</v>
      </c>
      <c r="J7" s="9">
        <f t="shared" si="0"/>
        <v>132765</v>
      </c>
      <c r="K7" s="9">
        <f t="shared" si="0"/>
        <v>2029124</v>
      </c>
      <c r="L7" s="52"/>
    </row>
    <row r="8" spans="1:11" ht="17.25" customHeight="1">
      <c r="A8" s="10" t="s">
        <v>99</v>
      </c>
      <c r="B8" s="11">
        <f>B9+B12+B16</f>
        <v>104383</v>
      </c>
      <c r="C8" s="11">
        <f aca="true" t="shared" si="1" ref="C8:J8">C9+C12+C16</f>
        <v>138227</v>
      </c>
      <c r="D8" s="11">
        <f t="shared" si="1"/>
        <v>143952</v>
      </c>
      <c r="E8" s="11">
        <f t="shared" si="1"/>
        <v>91098</v>
      </c>
      <c r="F8" s="11">
        <f t="shared" si="1"/>
        <v>136014</v>
      </c>
      <c r="G8" s="11">
        <f t="shared" si="1"/>
        <v>225758</v>
      </c>
      <c r="H8" s="11">
        <f t="shared" si="1"/>
        <v>91864</v>
      </c>
      <c r="I8" s="11">
        <f t="shared" si="1"/>
        <v>14650</v>
      </c>
      <c r="J8" s="11">
        <f t="shared" si="1"/>
        <v>65180</v>
      </c>
      <c r="K8" s="11">
        <f>SUM(B8:J8)</f>
        <v>1011126</v>
      </c>
    </row>
    <row r="9" spans="1:11" ht="17.25" customHeight="1">
      <c r="A9" s="15" t="s">
        <v>17</v>
      </c>
      <c r="B9" s="13">
        <f>+B10+B11</f>
        <v>19575</v>
      </c>
      <c r="C9" s="13">
        <f aca="true" t="shared" si="2" ref="C9:J9">+C10+C11</f>
        <v>26532</v>
      </c>
      <c r="D9" s="13">
        <f t="shared" si="2"/>
        <v>25506</v>
      </c>
      <c r="E9" s="13">
        <f t="shared" si="2"/>
        <v>17133</v>
      </c>
      <c r="F9" s="13">
        <f t="shared" si="2"/>
        <v>21544</v>
      </c>
      <c r="G9" s="13">
        <f t="shared" si="2"/>
        <v>26645</v>
      </c>
      <c r="H9" s="13">
        <f t="shared" si="2"/>
        <v>18534</v>
      </c>
      <c r="I9" s="13">
        <f t="shared" si="2"/>
        <v>3233</v>
      </c>
      <c r="J9" s="13">
        <f t="shared" si="2"/>
        <v>11486</v>
      </c>
      <c r="K9" s="11">
        <f>SUM(B9:J9)</f>
        <v>170188</v>
      </c>
    </row>
    <row r="10" spans="1:11" ht="17.25" customHeight="1">
      <c r="A10" s="29" t="s">
        <v>18</v>
      </c>
      <c r="B10" s="13">
        <v>19575</v>
      </c>
      <c r="C10" s="13">
        <v>26532</v>
      </c>
      <c r="D10" s="13">
        <v>25506</v>
      </c>
      <c r="E10" s="13">
        <v>17133</v>
      </c>
      <c r="F10" s="13">
        <v>21544</v>
      </c>
      <c r="G10" s="13">
        <v>26645</v>
      </c>
      <c r="H10" s="13">
        <v>18534</v>
      </c>
      <c r="I10" s="13">
        <v>3233</v>
      </c>
      <c r="J10" s="13">
        <v>11486</v>
      </c>
      <c r="K10" s="11">
        <f>SUM(B10:J10)</f>
        <v>170188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74849</v>
      </c>
      <c r="C12" s="17">
        <f t="shared" si="3"/>
        <v>99415</v>
      </c>
      <c r="D12" s="17">
        <f t="shared" si="3"/>
        <v>105125</v>
      </c>
      <c r="E12" s="17">
        <f t="shared" si="3"/>
        <v>65555</v>
      </c>
      <c r="F12" s="17">
        <f t="shared" si="3"/>
        <v>99701</v>
      </c>
      <c r="G12" s="17">
        <f t="shared" si="3"/>
        <v>173595</v>
      </c>
      <c r="H12" s="17">
        <f t="shared" si="3"/>
        <v>65435</v>
      </c>
      <c r="I12" s="17">
        <f t="shared" si="3"/>
        <v>10004</v>
      </c>
      <c r="J12" s="17">
        <f t="shared" si="3"/>
        <v>47929</v>
      </c>
      <c r="K12" s="11">
        <f aca="true" t="shared" si="4" ref="K12:K27">SUM(B12:J12)</f>
        <v>741608</v>
      </c>
    </row>
    <row r="13" spans="1:13" ht="17.25" customHeight="1">
      <c r="A13" s="14" t="s">
        <v>20</v>
      </c>
      <c r="B13" s="13">
        <v>36281</v>
      </c>
      <c r="C13" s="13">
        <v>51804</v>
      </c>
      <c r="D13" s="13">
        <v>54839</v>
      </c>
      <c r="E13" s="13">
        <v>34330</v>
      </c>
      <c r="F13" s="13">
        <v>49301</v>
      </c>
      <c r="G13" s="13">
        <v>80049</v>
      </c>
      <c r="H13" s="13">
        <v>30093</v>
      </c>
      <c r="I13" s="13">
        <v>5616</v>
      </c>
      <c r="J13" s="13">
        <v>25633</v>
      </c>
      <c r="K13" s="11">
        <f t="shared" si="4"/>
        <v>367946</v>
      </c>
      <c r="L13" s="52"/>
      <c r="M13" s="53"/>
    </row>
    <row r="14" spans="1:12" ht="17.25" customHeight="1">
      <c r="A14" s="14" t="s">
        <v>21</v>
      </c>
      <c r="B14" s="13">
        <v>36598</v>
      </c>
      <c r="C14" s="13">
        <v>44832</v>
      </c>
      <c r="D14" s="13">
        <v>48219</v>
      </c>
      <c r="E14" s="13">
        <v>29515</v>
      </c>
      <c r="F14" s="13">
        <v>48389</v>
      </c>
      <c r="G14" s="13">
        <v>90584</v>
      </c>
      <c r="H14" s="13">
        <v>33006</v>
      </c>
      <c r="I14" s="13">
        <v>4088</v>
      </c>
      <c r="J14" s="13">
        <v>21539</v>
      </c>
      <c r="K14" s="11">
        <f t="shared" si="4"/>
        <v>356770</v>
      </c>
      <c r="L14" s="52"/>
    </row>
    <row r="15" spans="1:11" ht="17.25" customHeight="1">
      <c r="A15" s="14" t="s">
        <v>22</v>
      </c>
      <c r="B15" s="13">
        <v>1970</v>
      </c>
      <c r="C15" s="13">
        <v>2779</v>
      </c>
      <c r="D15" s="13">
        <v>2067</v>
      </c>
      <c r="E15" s="13">
        <v>1710</v>
      </c>
      <c r="F15" s="13">
        <v>2011</v>
      </c>
      <c r="G15" s="13">
        <v>2962</v>
      </c>
      <c r="H15" s="13">
        <v>2336</v>
      </c>
      <c r="I15" s="13">
        <v>300</v>
      </c>
      <c r="J15" s="13">
        <v>757</v>
      </c>
      <c r="K15" s="11">
        <f t="shared" si="4"/>
        <v>16892</v>
      </c>
    </row>
    <row r="16" spans="1:11" ht="17.25" customHeight="1">
      <c r="A16" s="15" t="s">
        <v>95</v>
      </c>
      <c r="B16" s="13">
        <f>B17+B18+B19</f>
        <v>9959</v>
      </c>
      <c r="C16" s="13">
        <f aca="true" t="shared" si="5" ref="C16:J16">C17+C18+C19</f>
        <v>12280</v>
      </c>
      <c r="D16" s="13">
        <f t="shared" si="5"/>
        <v>13321</v>
      </c>
      <c r="E16" s="13">
        <f t="shared" si="5"/>
        <v>8410</v>
      </c>
      <c r="F16" s="13">
        <f t="shared" si="5"/>
        <v>14769</v>
      </c>
      <c r="G16" s="13">
        <f t="shared" si="5"/>
        <v>25518</v>
      </c>
      <c r="H16" s="13">
        <f t="shared" si="5"/>
        <v>7895</v>
      </c>
      <c r="I16" s="13">
        <f t="shared" si="5"/>
        <v>1413</v>
      </c>
      <c r="J16" s="13">
        <f t="shared" si="5"/>
        <v>5765</v>
      </c>
      <c r="K16" s="11">
        <f t="shared" si="4"/>
        <v>99330</v>
      </c>
    </row>
    <row r="17" spans="1:11" ht="17.25" customHeight="1">
      <c r="A17" s="14" t="s">
        <v>96</v>
      </c>
      <c r="B17" s="13">
        <v>6783</v>
      </c>
      <c r="C17" s="13">
        <v>8746</v>
      </c>
      <c r="D17" s="13">
        <v>9265</v>
      </c>
      <c r="E17" s="13">
        <v>5790</v>
      </c>
      <c r="F17" s="13">
        <v>9677</v>
      </c>
      <c r="G17" s="13">
        <v>15831</v>
      </c>
      <c r="H17" s="13">
        <v>5338</v>
      </c>
      <c r="I17" s="13">
        <v>1027</v>
      </c>
      <c r="J17" s="13">
        <v>3850</v>
      </c>
      <c r="K17" s="11">
        <f t="shared" si="4"/>
        <v>66307</v>
      </c>
    </row>
    <row r="18" spans="1:11" ht="17.25" customHeight="1">
      <c r="A18" s="14" t="s">
        <v>97</v>
      </c>
      <c r="B18" s="13">
        <v>2611</v>
      </c>
      <c r="C18" s="13">
        <v>2674</v>
      </c>
      <c r="D18" s="13">
        <v>3470</v>
      </c>
      <c r="E18" s="13">
        <v>2103</v>
      </c>
      <c r="F18" s="13">
        <v>4432</v>
      </c>
      <c r="G18" s="13">
        <v>8830</v>
      </c>
      <c r="H18" s="13">
        <v>2006</v>
      </c>
      <c r="I18" s="13">
        <v>309</v>
      </c>
      <c r="J18" s="13">
        <v>1683</v>
      </c>
      <c r="K18" s="11">
        <f t="shared" si="4"/>
        <v>28118</v>
      </c>
    </row>
    <row r="19" spans="1:11" ht="17.25" customHeight="1">
      <c r="A19" s="14" t="s">
        <v>98</v>
      </c>
      <c r="B19" s="13">
        <f>23171-B26</f>
        <v>565</v>
      </c>
      <c r="C19" s="13">
        <f>30087-C26</f>
        <v>860</v>
      </c>
      <c r="D19" s="13">
        <f>27888-D26</f>
        <v>586</v>
      </c>
      <c r="E19" s="13">
        <f>16251-E26</f>
        <v>517</v>
      </c>
      <c r="F19" s="13">
        <f>26371-F26</f>
        <v>660</v>
      </c>
      <c r="G19" s="13">
        <f>37265-G26</f>
        <v>857</v>
      </c>
      <c r="H19" s="13">
        <f>13394-H26</f>
        <v>551</v>
      </c>
      <c r="I19" s="13">
        <f>2553-I26</f>
        <v>77</v>
      </c>
      <c r="J19" s="13">
        <f>14123-J26</f>
        <v>232</v>
      </c>
      <c r="K19" s="11">
        <f t="shared" si="4"/>
        <v>4905</v>
      </c>
    </row>
    <row r="20" spans="1:11" ht="17.25" customHeight="1">
      <c r="A20" s="16" t="s">
        <v>23</v>
      </c>
      <c r="B20" s="11">
        <f>+B21+B22+B23</f>
        <v>59798</v>
      </c>
      <c r="C20" s="11">
        <f aca="true" t="shared" si="6" ref="C20:J20">+C21+C22+C23</f>
        <v>65871</v>
      </c>
      <c r="D20" s="11">
        <f t="shared" si="6"/>
        <v>81851</v>
      </c>
      <c r="E20" s="11">
        <f t="shared" si="6"/>
        <v>44525</v>
      </c>
      <c r="F20" s="11">
        <f t="shared" si="6"/>
        <v>90046</v>
      </c>
      <c r="G20" s="11">
        <f t="shared" si="6"/>
        <v>159554</v>
      </c>
      <c r="H20" s="11">
        <f t="shared" si="6"/>
        <v>42567</v>
      </c>
      <c r="I20" s="11">
        <f t="shared" si="6"/>
        <v>8811</v>
      </c>
      <c r="J20" s="11">
        <f t="shared" si="6"/>
        <v>33630</v>
      </c>
      <c r="K20" s="11">
        <f t="shared" si="4"/>
        <v>586653</v>
      </c>
    </row>
    <row r="21" spans="1:12" ht="17.25" customHeight="1">
      <c r="A21" s="12" t="s">
        <v>24</v>
      </c>
      <c r="B21" s="13">
        <v>32767</v>
      </c>
      <c r="C21" s="13">
        <v>39398</v>
      </c>
      <c r="D21" s="13">
        <v>48347</v>
      </c>
      <c r="E21" s="13">
        <v>26533</v>
      </c>
      <c r="F21" s="13">
        <v>51203</v>
      </c>
      <c r="G21" s="13">
        <v>80506</v>
      </c>
      <c r="H21" s="13">
        <v>23532</v>
      </c>
      <c r="I21" s="13">
        <v>5659</v>
      </c>
      <c r="J21" s="13">
        <v>19837</v>
      </c>
      <c r="K21" s="11">
        <f t="shared" si="4"/>
        <v>327782</v>
      </c>
      <c r="L21" s="52"/>
    </row>
    <row r="22" spans="1:12" ht="17.25" customHeight="1">
      <c r="A22" s="12" t="s">
        <v>25</v>
      </c>
      <c r="B22" s="13">
        <v>26091</v>
      </c>
      <c r="C22" s="13">
        <v>25287</v>
      </c>
      <c r="D22" s="13">
        <v>32413</v>
      </c>
      <c r="E22" s="13">
        <v>17316</v>
      </c>
      <c r="F22" s="13">
        <v>37769</v>
      </c>
      <c r="G22" s="13">
        <v>77172</v>
      </c>
      <c r="H22" s="13">
        <v>18195</v>
      </c>
      <c r="I22" s="13">
        <v>3007</v>
      </c>
      <c r="J22" s="13">
        <v>13381</v>
      </c>
      <c r="K22" s="11">
        <f t="shared" si="4"/>
        <v>250631</v>
      </c>
      <c r="L22" s="52"/>
    </row>
    <row r="23" spans="1:11" ht="17.25" customHeight="1">
      <c r="A23" s="12" t="s">
        <v>26</v>
      </c>
      <c r="B23" s="13">
        <v>940</v>
      </c>
      <c r="C23" s="13">
        <v>1186</v>
      </c>
      <c r="D23" s="13">
        <v>1091</v>
      </c>
      <c r="E23" s="13">
        <v>676</v>
      </c>
      <c r="F23" s="13">
        <v>1074</v>
      </c>
      <c r="G23" s="13">
        <v>1876</v>
      </c>
      <c r="H23" s="13">
        <v>840</v>
      </c>
      <c r="I23" s="13">
        <v>145</v>
      </c>
      <c r="J23" s="13">
        <v>412</v>
      </c>
      <c r="K23" s="11">
        <f t="shared" si="4"/>
        <v>8240</v>
      </c>
    </row>
    <row r="24" spans="1:11" ht="17.25" customHeight="1">
      <c r="A24" s="16" t="s">
        <v>27</v>
      </c>
      <c r="B24" s="13">
        <f>+B25+B26</f>
        <v>48231</v>
      </c>
      <c r="C24" s="13">
        <f aca="true" t="shared" si="7" ref="C24:J24">+C25+C26</f>
        <v>67532</v>
      </c>
      <c r="D24" s="13">
        <f t="shared" si="7"/>
        <v>71878</v>
      </c>
      <c r="E24" s="13">
        <f t="shared" si="7"/>
        <v>39174</v>
      </c>
      <c r="F24" s="13">
        <f t="shared" si="7"/>
        <v>57162</v>
      </c>
      <c r="G24" s="13">
        <f t="shared" si="7"/>
        <v>75665</v>
      </c>
      <c r="H24" s="13">
        <f t="shared" si="7"/>
        <v>28133</v>
      </c>
      <c r="I24" s="13">
        <f t="shared" si="7"/>
        <v>8421</v>
      </c>
      <c r="J24" s="13">
        <f t="shared" si="7"/>
        <v>33955</v>
      </c>
      <c r="K24" s="11">
        <f t="shared" si="4"/>
        <v>430151</v>
      </c>
    </row>
    <row r="25" spans="1:12" ht="17.25" customHeight="1">
      <c r="A25" s="12" t="s">
        <v>132</v>
      </c>
      <c r="B25" s="13">
        <v>25625</v>
      </c>
      <c r="C25" s="13">
        <v>38305</v>
      </c>
      <c r="D25" s="13">
        <v>44576</v>
      </c>
      <c r="E25" s="13">
        <v>23440</v>
      </c>
      <c r="F25" s="13">
        <v>31451</v>
      </c>
      <c r="G25" s="13">
        <v>39257</v>
      </c>
      <c r="H25" s="13">
        <v>15290</v>
      </c>
      <c r="I25" s="13">
        <v>5945</v>
      </c>
      <c r="J25" s="13">
        <v>20064</v>
      </c>
      <c r="K25" s="11">
        <f t="shared" si="4"/>
        <v>243953</v>
      </c>
      <c r="L25" s="52"/>
    </row>
    <row r="26" spans="1:12" ht="17.25" customHeight="1">
      <c r="A26" s="12" t="s">
        <v>133</v>
      </c>
      <c r="B26" s="13">
        <f>13689+8917</f>
        <v>22606</v>
      </c>
      <c r="C26" s="13">
        <f>19069+10158</f>
        <v>29227</v>
      </c>
      <c r="D26" s="13">
        <f>17353+9949</f>
        <v>27302</v>
      </c>
      <c r="E26" s="13">
        <f>10466+5268</f>
        <v>15734</v>
      </c>
      <c r="F26" s="13">
        <f>15312+10399</f>
        <v>25711</v>
      </c>
      <c r="G26" s="13">
        <f>21325+15083</f>
        <v>36408</v>
      </c>
      <c r="H26" s="13">
        <f>8756+4087</f>
        <v>12843</v>
      </c>
      <c r="I26" s="13">
        <f>1443+1033</f>
        <v>2476</v>
      </c>
      <c r="J26" s="13">
        <f>8834+5057</f>
        <v>13891</v>
      </c>
      <c r="K26" s="11">
        <f t="shared" si="4"/>
        <v>186198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1194</v>
      </c>
      <c r="I27" s="11">
        <v>0</v>
      </c>
      <c r="J27" s="11">
        <v>0</v>
      </c>
      <c r="K27" s="11">
        <f t="shared" si="4"/>
        <v>1194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27450.7</v>
      </c>
      <c r="I35" s="19">
        <v>0</v>
      </c>
      <c r="J35" s="19">
        <v>0</v>
      </c>
      <c r="K35" s="23">
        <f>SUM(B35:J35)</f>
        <v>27450.7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568808.03</v>
      </c>
      <c r="C47" s="22">
        <f aca="true" t="shared" si="12" ref="C47:H47">+C48+C57</f>
        <v>826160.51</v>
      </c>
      <c r="D47" s="22">
        <f t="shared" si="12"/>
        <v>1015198.97</v>
      </c>
      <c r="E47" s="22">
        <f t="shared" si="12"/>
        <v>516605.23000000004</v>
      </c>
      <c r="F47" s="22">
        <f t="shared" si="12"/>
        <v>800772.9199999999</v>
      </c>
      <c r="G47" s="22">
        <f t="shared" si="12"/>
        <v>1118647.46</v>
      </c>
      <c r="H47" s="22">
        <f t="shared" si="12"/>
        <v>491337.08</v>
      </c>
      <c r="I47" s="22">
        <f>+I48+I57</f>
        <v>153426.61000000002</v>
      </c>
      <c r="J47" s="22">
        <f>+J48+J57</f>
        <v>392363.04</v>
      </c>
      <c r="K47" s="22">
        <f>SUM(B47:J47)</f>
        <v>5883319.85</v>
      </c>
    </row>
    <row r="48" spans="1:11" ht="17.25" customHeight="1">
      <c r="A48" s="16" t="s">
        <v>113</v>
      </c>
      <c r="B48" s="23">
        <f>SUM(B49:B56)</f>
        <v>550733.9600000001</v>
      </c>
      <c r="C48" s="23">
        <f aca="true" t="shared" si="13" ref="C48:J48">SUM(C49:C56)</f>
        <v>803258.3200000001</v>
      </c>
      <c r="D48" s="23">
        <f t="shared" si="13"/>
        <v>990489.37</v>
      </c>
      <c r="E48" s="23">
        <f t="shared" si="13"/>
        <v>494838.14</v>
      </c>
      <c r="F48" s="23">
        <f t="shared" si="13"/>
        <v>778137.72</v>
      </c>
      <c r="G48" s="23">
        <f t="shared" si="13"/>
        <v>1089619.69</v>
      </c>
      <c r="H48" s="23">
        <f t="shared" si="13"/>
        <v>471969.52</v>
      </c>
      <c r="I48" s="23">
        <f t="shared" si="13"/>
        <v>153426.61000000002</v>
      </c>
      <c r="J48" s="23">
        <f t="shared" si="13"/>
        <v>378738.57999999996</v>
      </c>
      <c r="K48" s="23">
        <f aca="true" t="shared" si="14" ref="K48:K57">SUM(B48:J48)</f>
        <v>5711211.910000001</v>
      </c>
    </row>
    <row r="49" spans="1:11" ht="17.25" customHeight="1">
      <c r="A49" s="34" t="s">
        <v>44</v>
      </c>
      <c r="B49" s="23">
        <f aca="true" t="shared" si="15" ref="B49:H49">ROUND(B30*B7,2)</f>
        <v>547661.86</v>
      </c>
      <c r="C49" s="23">
        <f t="shared" si="15"/>
        <v>797043.91</v>
      </c>
      <c r="D49" s="23">
        <f t="shared" si="15"/>
        <v>985592.02</v>
      </c>
      <c r="E49" s="23">
        <f t="shared" si="15"/>
        <v>492193.39</v>
      </c>
      <c r="F49" s="23">
        <f t="shared" si="15"/>
        <v>774187.34</v>
      </c>
      <c r="G49" s="23">
        <f t="shared" si="15"/>
        <v>1083987.42</v>
      </c>
      <c r="H49" s="23">
        <f t="shared" si="15"/>
        <v>441557.07</v>
      </c>
      <c r="I49" s="23">
        <f>ROUND(I30*I7,2)</f>
        <v>152360.89</v>
      </c>
      <c r="J49" s="23">
        <f>ROUND(J30*J7,2)</f>
        <v>376521.54</v>
      </c>
      <c r="K49" s="23">
        <f t="shared" si="14"/>
        <v>5651105.4399999995</v>
      </c>
    </row>
    <row r="50" spans="1:11" ht="17.25" customHeight="1">
      <c r="A50" s="34" t="s">
        <v>45</v>
      </c>
      <c r="B50" s="19">
        <v>0</v>
      </c>
      <c r="C50" s="23">
        <f>ROUND(C31*C7,2)</f>
        <v>1771.68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1771.68</v>
      </c>
    </row>
    <row r="51" spans="1:11" ht="17.25" customHeight="1">
      <c r="A51" s="67" t="s">
        <v>106</v>
      </c>
      <c r="B51" s="68">
        <f aca="true" t="shared" si="16" ref="B51:H51">ROUND(B32*B7,2)</f>
        <v>-1019.58</v>
      </c>
      <c r="C51" s="68">
        <f t="shared" si="16"/>
        <v>-1330.99</v>
      </c>
      <c r="D51" s="68">
        <f t="shared" si="16"/>
        <v>-1488.41</v>
      </c>
      <c r="E51" s="68">
        <f t="shared" si="16"/>
        <v>-800.65</v>
      </c>
      <c r="F51" s="68">
        <f t="shared" si="16"/>
        <v>-1331.14</v>
      </c>
      <c r="G51" s="68">
        <f t="shared" si="16"/>
        <v>-1797.81</v>
      </c>
      <c r="H51" s="68">
        <f t="shared" si="16"/>
        <v>-753.29</v>
      </c>
      <c r="I51" s="19">
        <v>0</v>
      </c>
      <c r="J51" s="19">
        <v>0</v>
      </c>
      <c r="K51" s="68">
        <f>SUM(B51:J51)</f>
        <v>-8521.869999999999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27450.7</v>
      </c>
      <c r="I53" s="31">
        <f>+I35</f>
        <v>0</v>
      </c>
      <c r="J53" s="31">
        <f>+J35</f>
        <v>0</v>
      </c>
      <c r="K53" s="23">
        <f t="shared" si="14"/>
        <v>27450.7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-29388.36</v>
      </c>
      <c r="C61" s="35">
        <f t="shared" si="17"/>
        <v>-120631.62000000001</v>
      </c>
      <c r="D61" s="35">
        <f t="shared" si="17"/>
        <v>-119183.92000000001</v>
      </c>
      <c r="E61" s="35">
        <f t="shared" si="17"/>
        <v>-82556.45999999999</v>
      </c>
      <c r="F61" s="35">
        <f t="shared" si="17"/>
        <v>-25383.380000000005</v>
      </c>
      <c r="G61" s="35">
        <f t="shared" si="17"/>
        <v>-133623.8</v>
      </c>
      <c r="H61" s="35">
        <f t="shared" si="17"/>
        <v>-83187.51999999999</v>
      </c>
      <c r="I61" s="35">
        <f t="shared" si="17"/>
        <v>-19151.19</v>
      </c>
      <c r="J61" s="35">
        <f t="shared" si="17"/>
        <v>-50670.100000000006</v>
      </c>
      <c r="K61" s="35">
        <f>SUM(B61:J61)</f>
        <v>-663776.3499999999</v>
      </c>
    </row>
    <row r="62" spans="1:11" ht="18.75" customHeight="1">
      <c r="A62" s="16" t="s">
        <v>75</v>
      </c>
      <c r="B62" s="35">
        <f aca="true" t="shared" si="18" ref="B62:J62">B63+B64+B65+B66+B67+B68</f>
        <v>-74385</v>
      </c>
      <c r="C62" s="35">
        <f t="shared" si="18"/>
        <v>-100821.6</v>
      </c>
      <c r="D62" s="35">
        <f t="shared" si="18"/>
        <v>-96922.8</v>
      </c>
      <c r="E62" s="35">
        <f t="shared" si="18"/>
        <v>-65105.4</v>
      </c>
      <c r="F62" s="35">
        <f t="shared" si="18"/>
        <v>-81867.2</v>
      </c>
      <c r="G62" s="35">
        <f t="shared" si="18"/>
        <v>-101251</v>
      </c>
      <c r="H62" s="35">
        <f t="shared" si="18"/>
        <v>-70429.2</v>
      </c>
      <c r="I62" s="35">
        <f t="shared" si="18"/>
        <v>-12285.4</v>
      </c>
      <c r="J62" s="35">
        <f t="shared" si="18"/>
        <v>-43646.8</v>
      </c>
      <c r="K62" s="35">
        <f aca="true" t="shared" si="19" ref="K62:K93">SUM(B62:J62)</f>
        <v>-646714.4000000001</v>
      </c>
    </row>
    <row r="63" spans="1:11" ht="18.75" customHeight="1">
      <c r="A63" s="12" t="s">
        <v>76</v>
      </c>
      <c r="B63" s="35">
        <f>-ROUND(B9*$D$3,2)</f>
        <v>-74385</v>
      </c>
      <c r="C63" s="35">
        <f aca="true" t="shared" si="20" ref="C63:J63">-ROUND(C9*$D$3,2)</f>
        <v>-100821.6</v>
      </c>
      <c r="D63" s="35">
        <f t="shared" si="20"/>
        <v>-96922.8</v>
      </c>
      <c r="E63" s="35">
        <f t="shared" si="20"/>
        <v>-65105.4</v>
      </c>
      <c r="F63" s="35">
        <f t="shared" si="20"/>
        <v>-81867.2</v>
      </c>
      <c r="G63" s="35">
        <f t="shared" si="20"/>
        <v>-101251</v>
      </c>
      <c r="H63" s="35">
        <f t="shared" si="20"/>
        <v>-70429.2</v>
      </c>
      <c r="I63" s="35">
        <f t="shared" si="20"/>
        <v>-12285.4</v>
      </c>
      <c r="J63" s="35">
        <f t="shared" si="20"/>
        <v>-43646.8</v>
      </c>
      <c r="K63" s="35">
        <f t="shared" si="19"/>
        <v>-646714.4000000001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44996.64</v>
      </c>
      <c r="C69" s="68">
        <f t="shared" si="21"/>
        <v>-19810.02</v>
      </c>
      <c r="D69" s="68">
        <f t="shared" si="21"/>
        <v>-22261.120000000003</v>
      </c>
      <c r="E69" s="68">
        <f t="shared" si="21"/>
        <v>-17451.059999999998</v>
      </c>
      <c r="F69" s="68">
        <f t="shared" si="21"/>
        <v>56483.81999999999</v>
      </c>
      <c r="G69" s="68">
        <f t="shared" si="21"/>
        <v>-32372.8</v>
      </c>
      <c r="H69" s="68">
        <f t="shared" si="21"/>
        <v>-12758.32</v>
      </c>
      <c r="I69" s="68">
        <f t="shared" si="21"/>
        <v>-6865.79</v>
      </c>
      <c r="J69" s="68">
        <f t="shared" si="21"/>
        <v>-7023.3</v>
      </c>
      <c r="K69" s="68">
        <f t="shared" si="19"/>
        <v>-17061.950000000004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-4287.82</v>
      </c>
      <c r="F93" s="19">
        <v>0</v>
      </c>
      <c r="G93" s="19">
        <v>0</v>
      </c>
      <c r="H93" s="19">
        <v>0</v>
      </c>
      <c r="I93" s="48">
        <v>-1933.18</v>
      </c>
      <c r="J93" s="48">
        <v>-7023.3</v>
      </c>
      <c r="K93" s="48">
        <f t="shared" si="19"/>
        <v>-13244.3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17995.17</v>
      </c>
      <c r="C98" s="48">
        <v>-8148.9</v>
      </c>
      <c r="D98" s="48">
        <v>-8930.43</v>
      </c>
      <c r="E98" s="48">
        <v>-5243.91</v>
      </c>
      <c r="F98" s="48">
        <v>23990.76</v>
      </c>
      <c r="G98" s="48">
        <v>-13829.31</v>
      </c>
      <c r="H98" s="48">
        <v>-4876.92</v>
      </c>
      <c r="I98" s="48">
        <v>-956.46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539419.67</v>
      </c>
      <c r="C104" s="24">
        <f t="shared" si="22"/>
        <v>705528.89</v>
      </c>
      <c r="D104" s="24">
        <f t="shared" si="22"/>
        <v>896015.0499999999</v>
      </c>
      <c r="E104" s="24">
        <f t="shared" si="22"/>
        <v>434048.77</v>
      </c>
      <c r="F104" s="24">
        <f t="shared" si="22"/>
        <v>775389.5399999999</v>
      </c>
      <c r="G104" s="24">
        <f t="shared" si="22"/>
        <v>985023.6599999999</v>
      </c>
      <c r="H104" s="24">
        <f t="shared" si="22"/>
        <v>408149.56</v>
      </c>
      <c r="I104" s="24">
        <f>+I105+I106</f>
        <v>134275.42</v>
      </c>
      <c r="J104" s="24">
        <f>+J105+J106</f>
        <v>341692.94</v>
      </c>
      <c r="K104" s="48">
        <f>SUM(B104:J104)</f>
        <v>5219543.5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521345.6000000001</v>
      </c>
      <c r="C105" s="24">
        <f t="shared" si="23"/>
        <v>682626.7000000001</v>
      </c>
      <c r="D105" s="24">
        <f t="shared" si="23"/>
        <v>871305.45</v>
      </c>
      <c r="E105" s="24">
        <f t="shared" si="23"/>
        <v>412281.68</v>
      </c>
      <c r="F105" s="24">
        <f t="shared" si="23"/>
        <v>752754.34</v>
      </c>
      <c r="G105" s="24">
        <f t="shared" si="23"/>
        <v>955995.8899999999</v>
      </c>
      <c r="H105" s="24">
        <f t="shared" si="23"/>
        <v>388782</v>
      </c>
      <c r="I105" s="24">
        <f t="shared" si="23"/>
        <v>134275.42</v>
      </c>
      <c r="J105" s="24">
        <f t="shared" si="23"/>
        <v>328068.48</v>
      </c>
      <c r="K105" s="48">
        <f>SUM(B105:J105)</f>
        <v>5047435.5600000005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5219543.500000001</v>
      </c>
      <c r="L112" s="54"/>
    </row>
    <row r="113" spans="1:11" ht="18.75" customHeight="1">
      <c r="A113" s="26" t="s">
        <v>71</v>
      </c>
      <c r="B113" s="27">
        <v>69527.3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69527.3</v>
      </c>
    </row>
    <row r="114" spans="1:11" ht="18.75" customHeight="1">
      <c r="A114" s="26" t="s">
        <v>72</v>
      </c>
      <c r="B114" s="27">
        <v>469892.37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469892.37</v>
      </c>
    </row>
    <row r="115" spans="1:11" ht="18.75" customHeight="1">
      <c r="A115" s="26" t="s">
        <v>73</v>
      </c>
      <c r="B115" s="40">
        <v>0</v>
      </c>
      <c r="C115" s="27">
        <f>+C104</f>
        <v>705528.89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705528.89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896015.0499999999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896015.0499999999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434048.77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434048.77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147959.17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147959.17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277604.03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277604.03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44132.8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44132.8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305693.54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305693.54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292142.79</v>
      </c>
      <c r="H122" s="40">
        <v>0</v>
      </c>
      <c r="I122" s="40">
        <v>0</v>
      </c>
      <c r="J122" s="40">
        <v>0</v>
      </c>
      <c r="K122" s="41">
        <f t="shared" si="25"/>
        <v>292142.79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28062.86</v>
      </c>
      <c r="H123" s="40">
        <v>0</v>
      </c>
      <c r="I123" s="40">
        <v>0</v>
      </c>
      <c r="J123" s="40">
        <v>0</v>
      </c>
      <c r="K123" s="41">
        <f t="shared" si="25"/>
        <v>28062.86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151341.85</v>
      </c>
      <c r="H124" s="40">
        <v>0</v>
      </c>
      <c r="I124" s="40">
        <v>0</v>
      </c>
      <c r="J124" s="40">
        <v>0</v>
      </c>
      <c r="K124" s="41">
        <f t="shared" si="25"/>
        <v>151341.85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133558.68</v>
      </c>
      <c r="H125" s="40">
        <v>0</v>
      </c>
      <c r="I125" s="40">
        <v>0</v>
      </c>
      <c r="J125" s="40">
        <v>0</v>
      </c>
      <c r="K125" s="41">
        <f t="shared" si="25"/>
        <v>133558.68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379917.48</v>
      </c>
      <c r="H126" s="40">
        <v>0</v>
      </c>
      <c r="I126" s="40">
        <v>0</v>
      </c>
      <c r="J126" s="40">
        <v>0</v>
      </c>
      <c r="K126" s="41">
        <f t="shared" si="25"/>
        <v>379917.48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151394.15</v>
      </c>
      <c r="I127" s="40">
        <v>0</v>
      </c>
      <c r="J127" s="40">
        <v>0</v>
      </c>
      <c r="K127" s="41">
        <f t="shared" si="25"/>
        <v>151394.15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256755.41</v>
      </c>
      <c r="I128" s="40">
        <v>0</v>
      </c>
      <c r="J128" s="40">
        <v>0</v>
      </c>
      <c r="K128" s="41">
        <f t="shared" si="25"/>
        <v>256755.41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134275.42</v>
      </c>
      <c r="J129" s="40">
        <v>0</v>
      </c>
      <c r="K129" s="41">
        <f t="shared" si="25"/>
        <v>134275.42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341692.94</v>
      </c>
      <c r="K130" s="44">
        <f t="shared" si="25"/>
        <v>341692.94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2016-05-04T13:06:25Z</dcterms:modified>
  <cp:category/>
  <cp:version/>
  <cp:contentType/>
  <cp:contentStatus/>
</cp:coreProperties>
</file>