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<sst xmlns="http://schemas.openxmlformats.org/spreadsheetml/2006/main" count="134" uniqueCount="134">
  <si>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</si>
  <si>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</si>
  <si>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</si>
  <si>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</si>
  <si>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</si>
  <si>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</si>
  <si>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</si>
  <si>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</si>
  <si>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</si>
  <si>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</si>
  <si>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</si>
  <si>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</si>
  <si>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</si>
  <si>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</si>
  <si>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</si>
  <si>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</si>
  <si>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</si>
  <si>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</si>
  <si>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</si>
  <si>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</si>
  <si>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</si>
  <si>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</si>
  <si>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</si>
  <si>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</si>
  <si>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</si>
  <si>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</si>
  <si>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</si>
  <si>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</si>
  <si>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</si>
  <si>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</si>
  <si>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</si>
  <si>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</si>
  <si>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</si>
  <si>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</si>
  <si>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</si>
  <si>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</si>
  <si>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</si>
  <si>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</si>
  <si>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</si>
  <si>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</si>
  <si>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</si>
  <si>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</si>
  <si>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</si>
  <si>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</si>
  <si>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</si>
  <si>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</si>
  <si>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</si>
  <si>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</si>
  <si>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</si>
  <si>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</si>
  <si>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</si>
  <si>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</si>
  <si>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</si>
  <si>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</si>
  <si>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</si>
  <si>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</si>
  <si>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</si>
  <si>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</si>
  <si>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</si>
  <si>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</si>
  <si>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</si>
  <si>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</si>
  <si>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</si>
  <si>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</si>
  <si>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</si>
  <si>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</si>
  <si>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</si>
  <si>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</si>
  <si>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</si>
  <si>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</si>
  <si>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</si>
  <si>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</si>
  <si>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</si>
  <si>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</si>
  <si>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</si>
  <si>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</si>
  <si>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</si>
  <si>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</si>
  <si>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</si>
  <si>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</si>
  <si>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</si>
  <si>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</si>
  <si>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</si>
  <si>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</si>
  <si>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</si>
  <si>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</si>
  <si>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</si>
  <si>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</si>
  <si>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</si>
  <si>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</si>
  <si>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</si>
  <si>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</si>
  <si>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</si>
  <si>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</si>
  <si>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</si>
  <si>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</si>
  <si>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</si>
  <si>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</si>
  <si>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</si>
  <si>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</si>
  <si>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</si>
  <si>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</si>
  <si>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</si>
  <si>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</si>
  <si>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</si>
  <si>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</si>
  <si>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</si>
  <si>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</si>
  <si>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</si>
  <si>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</si>
  <si>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</si>
  <si>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</si>
  <si>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</si>
  <si>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</si>
  <si>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</si>
  <si>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</si>
  <si>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</si>
  <si>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</si>
  <si>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</si>
  <si>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</si>
  <si>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</si>
  <si>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</si>
  <si>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</si>
  <si>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</si>
  <si>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</si>
  <si>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</si>
  <si>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</si>
  <si>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</si>
  <si>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</si>
  <si>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</si>
  <si>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</si>
  <si>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20/04/16 - VENCIMENTO 28/04/16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</si>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</sst>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7" sqref="A7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638082</v>
      </c>
      <c r="C7" s="9">
        <f t="shared" si="0"/>
        <v>808589</v>
      </c>
      <c r="D7" s="9">
        <f t="shared" si="0"/>
        <v>843806</v>
      </c>
      <c r="E7" s="9">
        <f t="shared" si="0"/>
        <v>562816</v>
      </c>
      <c r="F7" s="9">
        <f t="shared" si="0"/>
        <v>760941</v>
      </c>
      <c r="G7" s="9">
        <f t="shared" si="0"/>
        <v>1278631</v>
      </c>
      <c r="H7" s="9">
        <f t="shared" si="0"/>
        <v>587604</v>
      </c>
      <c r="I7" s="9">
        <f t="shared" si="0"/>
        <v>130701</v>
      </c>
      <c r="J7" s="9">
        <f t="shared" si="0"/>
        <v>337749</v>
      </c>
      <c r="K7" s="9">
        <f t="shared" si="0"/>
        <v>5948919</v>
      </c>
      <c r="L7" s="52"/>
    </row>
    <row r="8" spans="1:11" ht="17.25" customHeight="1">
      <c r="A8" s="10" t="s">
        <v>99</v>
      </c>
      <c r="B8" s="11">
        <f>B9+B12+B16</f>
        <v>315130</v>
      </c>
      <c r="C8" s="11">
        <f aca="true" t="shared" si="1" ref="C8:J8">C9+C12+C16</f>
        <v>411534</v>
      </c>
      <c r="D8" s="11">
        <f t="shared" si="1"/>
        <v>402355</v>
      </c>
      <c r="E8" s="11">
        <f t="shared" si="1"/>
        <v>288994</v>
      </c>
      <c r="F8" s="11">
        <f t="shared" si="1"/>
        <v>372152</v>
      </c>
      <c r="G8" s="11">
        <f t="shared" si="1"/>
        <v>627259</v>
      </c>
      <c r="H8" s="11">
        <f t="shared" si="1"/>
        <v>319184</v>
      </c>
      <c r="I8" s="11">
        <f t="shared" si="1"/>
        <v>60262</v>
      </c>
      <c r="J8" s="11">
        <f t="shared" si="1"/>
        <v>158532</v>
      </c>
      <c r="K8" s="11">
        <f>SUM(B8:J8)</f>
        <v>2955402</v>
      </c>
    </row>
    <row r="9" spans="1:11" ht="17.25" customHeight="1">
      <c r="A9" s="15" t="s">
        <v>17</v>
      </c>
      <c r="B9" s="13">
        <f>+B10+B11</f>
        <v>41811</v>
      </c>
      <c r="C9" s="13">
        <f aca="true" t="shared" si="2" ref="C9:J9">+C10+C11</f>
        <v>57019</v>
      </c>
      <c r="D9" s="13">
        <f t="shared" si="2"/>
        <v>48288</v>
      </c>
      <c r="E9" s="13">
        <f t="shared" si="2"/>
        <v>38389</v>
      </c>
      <c r="F9" s="13">
        <f t="shared" si="2"/>
        <v>42782</v>
      </c>
      <c r="G9" s="13">
        <f t="shared" si="2"/>
        <v>57108</v>
      </c>
      <c r="H9" s="13">
        <f t="shared" si="2"/>
        <v>51599</v>
      </c>
      <c r="I9" s="13">
        <f t="shared" si="2"/>
        <v>9177</v>
      </c>
      <c r="J9" s="13">
        <f t="shared" si="2"/>
        <v>17395</v>
      </c>
      <c r="K9" s="11">
        <f>SUM(B9:J9)</f>
        <v>363568</v>
      </c>
    </row>
    <row r="10" spans="1:11" ht="17.25" customHeight="1">
      <c r="A10" s="29" t="s">
        <v>18</v>
      </c>
      <c r="B10" s="13">
        <v>41811</v>
      </c>
      <c r="C10" s="13">
        <v>57019</v>
      </c>
      <c r="D10" s="13">
        <v>48288</v>
      </c>
      <c r="E10" s="13">
        <v>38389</v>
      </c>
      <c r="F10" s="13">
        <v>42782</v>
      </c>
      <c r="G10" s="13">
        <v>57108</v>
      </c>
      <c r="H10" s="13">
        <v>51599</v>
      </c>
      <c r="I10" s="13">
        <v>9177</v>
      </c>
      <c r="J10" s="13">
        <v>17395</v>
      </c>
      <c r="K10" s="11">
        <f>SUM(B10:J10)</f>
        <v>363568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244239</v>
      </c>
      <c r="C12" s="17">
        <f t="shared" si="3"/>
        <v>317877</v>
      </c>
      <c r="D12" s="17">
        <f t="shared" si="3"/>
        <v>317938</v>
      </c>
      <c r="E12" s="17">
        <f t="shared" si="3"/>
        <v>224964</v>
      </c>
      <c r="F12" s="17">
        <f t="shared" si="3"/>
        <v>290735</v>
      </c>
      <c r="G12" s="17">
        <f t="shared" si="3"/>
        <v>503135</v>
      </c>
      <c r="H12" s="17">
        <f t="shared" si="3"/>
        <v>239927</v>
      </c>
      <c r="I12" s="17">
        <f t="shared" si="3"/>
        <v>44928</v>
      </c>
      <c r="J12" s="17">
        <f t="shared" si="3"/>
        <v>126243</v>
      </c>
      <c r="K12" s="11">
        <f aca="true" t="shared" si="4" ref="K12:K27">SUM(B12:J12)</f>
        <v>2309986</v>
      </c>
    </row>
    <row r="13" spans="1:13" ht="17.25" customHeight="1">
      <c r="A13" s="14" t="s">
        <v>20</v>
      </c>
      <c r="B13" s="13">
        <v>119613</v>
      </c>
      <c r="C13" s="13">
        <v>165514</v>
      </c>
      <c r="D13" s="13">
        <v>169717</v>
      </c>
      <c r="E13" s="13">
        <v>116784</v>
      </c>
      <c r="F13" s="13">
        <v>150279</v>
      </c>
      <c r="G13" s="13">
        <v>245361</v>
      </c>
      <c r="H13" s="13">
        <v>112989</v>
      </c>
      <c r="I13" s="13">
        <v>25133</v>
      </c>
      <c r="J13" s="13">
        <v>68193</v>
      </c>
      <c r="K13" s="11">
        <f t="shared" si="4"/>
        <v>1173583</v>
      </c>
      <c r="L13" s="52"/>
      <c r="M13" s="53"/>
    </row>
    <row r="14" spans="1:12" ht="17.25" customHeight="1">
      <c r="A14" s="14" t="s">
        <v>21</v>
      </c>
      <c r="B14" s="13">
        <v>113967</v>
      </c>
      <c r="C14" s="13">
        <v>136492</v>
      </c>
      <c r="D14" s="13">
        <v>136478</v>
      </c>
      <c r="E14" s="13">
        <v>97913</v>
      </c>
      <c r="F14" s="13">
        <v>129960</v>
      </c>
      <c r="G14" s="13">
        <v>241691</v>
      </c>
      <c r="H14" s="13">
        <v>110492</v>
      </c>
      <c r="I14" s="13">
        <v>16992</v>
      </c>
      <c r="J14" s="13">
        <v>54300</v>
      </c>
      <c r="K14" s="11">
        <f t="shared" si="4"/>
        <v>1038285</v>
      </c>
      <c r="L14" s="52"/>
    </row>
    <row r="15" spans="1:11" ht="17.25" customHeight="1">
      <c r="A15" s="14" t="s">
        <v>22</v>
      </c>
      <c r="B15" s="13">
        <v>10659</v>
      </c>
      <c r="C15" s="13">
        <v>15871</v>
      </c>
      <c r="D15" s="13">
        <v>11743</v>
      </c>
      <c r="E15" s="13">
        <v>10267</v>
      </c>
      <c r="F15" s="13">
        <v>10496</v>
      </c>
      <c r="G15" s="13">
        <v>16083</v>
      </c>
      <c r="H15" s="13">
        <v>16446</v>
      </c>
      <c r="I15" s="13">
        <v>2803</v>
      </c>
      <c r="J15" s="13">
        <v>3750</v>
      </c>
      <c r="K15" s="11">
        <f t="shared" si="4"/>
        <v>98118</v>
      </c>
    </row>
    <row r="16" spans="1:11" ht="17.25" customHeight="1">
      <c r="A16" s="15" t="s">
        <v>95</v>
      </c>
      <c r="B16" s="13">
        <f>B17+B18+B19</f>
        <v>29080</v>
      </c>
      <c r="C16" s="13">
        <f aca="true" t="shared" si="5" ref="C16:J16">C17+C18+C19</f>
        <v>36638</v>
      </c>
      <c r="D16" s="13">
        <f t="shared" si="5"/>
        <v>36129</v>
      </c>
      <c r="E16" s="13">
        <f t="shared" si="5"/>
        <v>25641</v>
      </c>
      <c r="F16" s="13">
        <f t="shared" si="5"/>
        <v>38635</v>
      </c>
      <c r="G16" s="13">
        <f t="shared" si="5"/>
        <v>67016</v>
      </c>
      <c r="H16" s="13">
        <f t="shared" si="5"/>
        <v>27658</v>
      </c>
      <c r="I16" s="13">
        <f t="shared" si="5"/>
        <v>6157</v>
      </c>
      <c r="J16" s="13">
        <f t="shared" si="5"/>
        <v>14894</v>
      </c>
      <c r="K16" s="11">
        <f t="shared" si="4"/>
        <v>281848</v>
      </c>
    </row>
    <row r="17" spans="1:11" ht="17.25" customHeight="1">
      <c r="A17" s="14" t="s">
        <v>96</v>
      </c>
      <c r="B17" s="13">
        <v>19680</v>
      </c>
      <c r="C17" s="13">
        <v>26209</v>
      </c>
      <c r="D17" s="13">
        <v>24863</v>
      </c>
      <c r="E17" s="13">
        <v>17630</v>
      </c>
      <c r="F17" s="13">
        <v>25932</v>
      </c>
      <c r="G17" s="13">
        <v>43861</v>
      </c>
      <c r="H17" s="13">
        <v>19132</v>
      </c>
      <c r="I17" s="13">
        <v>4390</v>
      </c>
      <c r="J17" s="13">
        <v>10198</v>
      </c>
      <c r="K17" s="11">
        <f t="shared" si="4"/>
        <v>191895</v>
      </c>
    </row>
    <row r="18" spans="1:11" ht="17.25" customHeight="1">
      <c r="A18" s="14" t="s">
        <v>97</v>
      </c>
      <c r="B18" s="13">
        <v>6872</v>
      </c>
      <c r="C18" s="13">
        <v>6756</v>
      </c>
      <c r="D18" s="13">
        <v>8893</v>
      </c>
      <c r="E18" s="13">
        <v>5895</v>
      </c>
      <c r="F18" s="13">
        <v>10180</v>
      </c>
      <c r="G18" s="13">
        <v>18816</v>
      </c>
      <c r="H18" s="13">
        <v>5143</v>
      </c>
      <c r="I18" s="13">
        <v>1226</v>
      </c>
      <c r="J18" s="13">
        <v>3833</v>
      </c>
      <c r="K18" s="11">
        <f t="shared" si="4"/>
        <v>67614</v>
      </c>
    </row>
    <row r="19" spans="1:11" ht="17.25" customHeight="1">
      <c r="A19" s="14" t="s">
        <v>98</v>
      </c>
      <c r="B19" s="13">
        <f>77944-B26</f>
        <v>2528</v>
      </c>
      <c r="C19" s="13">
        <f>99297-C26</f>
        <v>3673</v>
      </c>
      <c r="D19" s="13">
        <f>97279-D26</f>
        <v>2373</v>
      </c>
      <c r="E19" s="13">
        <f>60453-E26</f>
        <v>2116</v>
      </c>
      <c r="F19" s="13">
        <f>81310-F26</f>
        <v>2523</v>
      </c>
      <c r="G19" s="13">
        <f>126245-G26</f>
        <v>4339</v>
      </c>
      <c r="H19" s="13">
        <f>59639-H26</f>
        <v>3383</v>
      </c>
      <c r="I19" s="13">
        <f>13977-I26</f>
        <v>541</v>
      </c>
      <c r="J19" s="13">
        <f>43631-J26</f>
        <v>863</v>
      </c>
      <c r="K19" s="11">
        <f t="shared" si="4"/>
        <v>22339</v>
      </c>
    </row>
    <row r="20" spans="1:11" ht="17.25" customHeight="1">
      <c r="A20" s="16" t="s">
        <v>23</v>
      </c>
      <c r="B20" s="11">
        <f>+B21+B22+B23</f>
        <v>178456</v>
      </c>
      <c r="C20" s="11">
        <f aca="true" t="shared" si="6" ref="C20:J20">+C21+C22+C23</f>
        <v>197138</v>
      </c>
      <c r="D20" s="11">
        <f t="shared" si="6"/>
        <v>227476</v>
      </c>
      <c r="E20" s="11">
        <f t="shared" si="6"/>
        <v>144618</v>
      </c>
      <c r="F20" s="11">
        <f t="shared" si="6"/>
        <v>225251</v>
      </c>
      <c r="G20" s="11">
        <f t="shared" si="6"/>
        <v>418034</v>
      </c>
      <c r="H20" s="11">
        <f t="shared" si="6"/>
        <v>149170</v>
      </c>
      <c r="I20" s="11">
        <f t="shared" si="6"/>
        <v>35876</v>
      </c>
      <c r="J20" s="11">
        <f t="shared" si="6"/>
        <v>85716</v>
      </c>
      <c r="K20" s="11">
        <f t="shared" si="4"/>
        <v>1661735</v>
      </c>
    </row>
    <row r="21" spans="1:12" ht="17.25" customHeight="1">
      <c r="A21" s="12" t="s">
        <v>24</v>
      </c>
      <c r="B21" s="13">
        <v>97895</v>
      </c>
      <c r="C21" s="13">
        <v>118744</v>
      </c>
      <c r="D21" s="13">
        <v>137537</v>
      </c>
      <c r="E21" s="13">
        <v>85441</v>
      </c>
      <c r="F21" s="13">
        <v>131653</v>
      </c>
      <c r="G21" s="13">
        <v>225096</v>
      </c>
      <c r="H21" s="13">
        <v>86006</v>
      </c>
      <c r="I21" s="13">
        <v>22456</v>
      </c>
      <c r="J21" s="13">
        <v>50953</v>
      </c>
      <c r="K21" s="11">
        <f t="shared" si="4"/>
        <v>955781</v>
      </c>
      <c r="L21" s="52"/>
    </row>
    <row r="22" spans="1:12" ht="17.25" customHeight="1">
      <c r="A22" s="12" t="s">
        <v>25</v>
      </c>
      <c r="B22" s="13">
        <v>75441</v>
      </c>
      <c r="C22" s="13">
        <v>72407</v>
      </c>
      <c r="D22" s="13">
        <v>84692</v>
      </c>
      <c r="E22" s="13">
        <v>55342</v>
      </c>
      <c r="F22" s="13">
        <v>88811</v>
      </c>
      <c r="G22" s="13">
        <v>184489</v>
      </c>
      <c r="H22" s="13">
        <v>57378</v>
      </c>
      <c r="I22" s="13">
        <v>12287</v>
      </c>
      <c r="J22" s="13">
        <v>33032</v>
      </c>
      <c r="K22" s="11">
        <f t="shared" si="4"/>
        <v>663879</v>
      </c>
      <c r="L22" s="52"/>
    </row>
    <row r="23" spans="1:11" ht="17.25" customHeight="1">
      <c r="A23" s="12" t="s">
        <v>26</v>
      </c>
      <c r="B23" s="13">
        <v>5120</v>
      </c>
      <c r="C23" s="13">
        <v>5987</v>
      </c>
      <c r="D23" s="13">
        <v>5247</v>
      </c>
      <c r="E23" s="13">
        <v>3835</v>
      </c>
      <c r="F23" s="13">
        <v>4787</v>
      </c>
      <c r="G23" s="13">
        <v>8449</v>
      </c>
      <c r="H23" s="13">
        <v>5786</v>
      </c>
      <c r="I23" s="13">
        <v>1133</v>
      </c>
      <c r="J23" s="13">
        <v>1731</v>
      </c>
      <c r="K23" s="11">
        <f t="shared" si="4"/>
        <v>42075</v>
      </c>
    </row>
    <row r="24" spans="1:11" ht="17.25" customHeight="1">
      <c r="A24" s="16" t="s">
        <v>27</v>
      </c>
      <c r="B24" s="13">
        <f>+B25+B26</f>
        <v>144496</v>
      </c>
      <c r="C24" s="13">
        <f aca="true" t="shared" si="7" ref="C24:J24">+C25+C26</f>
        <v>199917</v>
      </c>
      <c r="D24" s="13">
        <f t="shared" si="7"/>
        <v>213975</v>
      </c>
      <c r="E24" s="13">
        <f t="shared" si="7"/>
        <v>129204</v>
      </c>
      <c r="F24" s="13">
        <f t="shared" si="7"/>
        <v>163538</v>
      </c>
      <c r="G24" s="13">
        <f t="shared" si="7"/>
        <v>233338</v>
      </c>
      <c r="H24" s="13">
        <f t="shared" si="7"/>
        <v>110490</v>
      </c>
      <c r="I24" s="13">
        <f t="shared" si="7"/>
        <v>34563</v>
      </c>
      <c r="J24" s="13">
        <f t="shared" si="7"/>
        <v>93501</v>
      </c>
      <c r="K24" s="11">
        <f t="shared" si="4"/>
        <v>1323022</v>
      </c>
    </row>
    <row r="25" spans="1:12" ht="17.25" customHeight="1">
      <c r="A25" s="12" t="s">
        <v>132</v>
      </c>
      <c r="B25" s="13">
        <v>69080</v>
      </c>
      <c r="C25" s="13">
        <v>104293</v>
      </c>
      <c r="D25" s="13">
        <v>119069</v>
      </c>
      <c r="E25" s="13">
        <v>70867</v>
      </c>
      <c r="F25" s="13">
        <v>84751</v>
      </c>
      <c r="G25" s="13">
        <v>111432</v>
      </c>
      <c r="H25" s="13">
        <v>54234</v>
      </c>
      <c r="I25" s="13">
        <v>21127</v>
      </c>
      <c r="J25" s="13">
        <v>50733</v>
      </c>
      <c r="K25" s="11">
        <f t="shared" si="4"/>
        <v>685586</v>
      </c>
      <c r="L25" s="52"/>
    </row>
    <row r="26" spans="1:12" ht="17.25" customHeight="1">
      <c r="A26" s="12" t="s">
        <v>133</v>
      </c>
      <c r="B26" s="13">
        <f>50182+25234</f>
        <v>75416</v>
      </c>
      <c r="C26" s="13">
        <f>67791+27833</f>
        <v>95624</v>
      </c>
      <c r="D26" s="13">
        <f>65568+29338</f>
        <v>94906</v>
      </c>
      <c r="E26" s="13">
        <f>41501+16836</f>
        <v>58337</v>
      </c>
      <c r="F26" s="13">
        <f>52116+26671</f>
        <v>78787</v>
      </c>
      <c r="G26" s="13">
        <f>78795+43111</f>
        <v>121906</v>
      </c>
      <c r="H26" s="13">
        <f>40217+16039</f>
        <v>56256</v>
      </c>
      <c r="I26" s="13">
        <f>8998+4438</f>
        <v>13436</v>
      </c>
      <c r="J26" s="13">
        <f>29080+13688</f>
        <v>42768</v>
      </c>
      <c r="K26" s="11">
        <f t="shared" si="4"/>
        <v>637436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8760</v>
      </c>
      <c r="I27" s="11">
        <v>0</v>
      </c>
      <c r="J27" s="11">
        <v>0</v>
      </c>
      <c r="K27" s="11">
        <f t="shared" si="4"/>
        <v>8760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7049.74</v>
      </c>
      <c r="I35" s="19">
        <v>0</v>
      </c>
      <c r="J35" s="19">
        <v>0</v>
      </c>
      <c r="K35" s="23">
        <f>SUM(B35:J35)</f>
        <v>7049.74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1664269.78</v>
      </c>
      <c r="C47" s="22">
        <f aca="true" t="shared" si="12" ref="C47:H47">+C48+C57</f>
        <v>2402630.4600000004</v>
      </c>
      <c r="D47" s="22">
        <f t="shared" si="12"/>
        <v>2820633.62</v>
      </c>
      <c r="E47" s="22">
        <f t="shared" si="12"/>
        <v>1607411.83</v>
      </c>
      <c r="F47" s="22">
        <f t="shared" si="12"/>
        <v>2104372.52</v>
      </c>
      <c r="G47" s="22">
        <f t="shared" si="12"/>
        <v>3038171.9899999998</v>
      </c>
      <c r="H47" s="22">
        <f t="shared" si="12"/>
        <v>1611844.79</v>
      </c>
      <c r="I47" s="22">
        <f>+I48+I57</f>
        <v>625672.73</v>
      </c>
      <c r="J47" s="22">
        <f>+J48+J57</f>
        <v>973697.66</v>
      </c>
      <c r="K47" s="22">
        <f>SUM(B47:J47)</f>
        <v>16848705.380000003</v>
      </c>
    </row>
    <row r="48" spans="1:11" ht="17.25" customHeight="1">
      <c r="A48" s="16" t="s">
        <v>113</v>
      </c>
      <c r="B48" s="23">
        <f>SUM(B49:B56)</f>
        <v>1646195.71</v>
      </c>
      <c r="C48" s="23">
        <f aca="true" t="shared" si="13" ref="C48:J48">SUM(C49:C56)</f>
        <v>2379728.2700000005</v>
      </c>
      <c r="D48" s="23">
        <f t="shared" si="13"/>
        <v>2795924.02</v>
      </c>
      <c r="E48" s="23">
        <f t="shared" si="13"/>
        <v>1585644.74</v>
      </c>
      <c r="F48" s="23">
        <f t="shared" si="13"/>
        <v>2081737.32</v>
      </c>
      <c r="G48" s="23">
        <f t="shared" si="13"/>
        <v>3009144.2199999997</v>
      </c>
      <c r="H48" s="23">
        <f t="shared" si="13"/>
        <v>1592477.23</v>
      </c>
      <c r="I48" s="23">
        <f t="shared" si="13"/>
        <v>625672.73</v>
      </c>
      <c r="J48" s="23">
        <f t="shared" si="13"/>
        <v>960073.2000000001</v>
      </c>
      <c r="K48" s="23">
        <f aca="true" t="shared" si="14" ref="K48:K57">SUM(B48:J48)</f>
        <v>16676597.440000001</v>
      </c>
    </row>
    <row r="49" spans="1:11" ht="17.25" customHeight="1">
      <c r="A49" s="34" t="s">
        <v>44</v>
      </c>
      <c r="B49" s="23">
        <f aca="true" t="shared" si="15" ref="B49:H49">ROUND(B30*B7,2)</f>
        <v>1645166.82</v>
      </c>
      <c r="C49" s="23">
        <f t="shared" si="15"/>
        <v>2372642.7</v>
      </c>
      <c r="D49" s="23">
        <f t="shared" si="15"/>
        <v>2793757.29</v>
      </c>
      <c r="E49" s="23">
        <f t="shared" si="15"/>
        <v>1584777.29</v>
      </c>
      <c r="F49" s="23">
        <f t="shared" si="15"/>
        <v>2080032.22</v>
      </c>
      <c r="G49" s="23">
        <f t="shared" si="15"/>
        <v>3006700.8</v>
      </c>
      <c r="H49" s="23">
        <f t="shared" si="15"/>
        <v>1584415.43</v>
      </c>
      <c r="I49" s="23">
        <f>ROUND(I30*I7,2)</f>
        <v>624607.01</v>
      </c>
      <c r="J49" s="23">
        <f>ROUND(J30*J7,2)</f>
        <v>957856.16</v>
      </c>
      <c r="K49" s="23">
        <f t="shared" si="14"/>
        <v>16649955.72</v>
      </c>
    </row>
    <row r="50" spans="1:11" ht="17.25" customHeight="1">
      <c r="A50" s="34" t="s">
        <v>45</v>
      </c>
      <c r="B50" s="19">
        <v>0</v>
      </c>
      <c r="C50" s="23">
        <f>ROUND(C31*C7,2)</f>
        <v>5273.94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5273.94</v>
      </c>
    </row>
    <row r="51" spans="1:11" ht="17.25" customHeight="1">
      <c r="A51" s="67" t="s">
        <v>106</v>
      </c>
      <c r="B51" s="68">
        <f aca="true" t="shared" si="16" ref="B51:H51">ROUND(B32*B7,2)</f>
        <v>-3062.79</v>
      </c>
      <c r="C51" s="68">
        <f t="shared" si="16"/>
        <v>-3962.09</v>
      </c>
      <c r="D51" s="68">
        <f t="shared" si="16"/>
        <v>-4219.03</v>
      </c>
      <c r="E51" s="68">
        <f t="shared" si="16"/>
        <v>-2577.95</v>
      </c>
      <c r="F51" s="68">
        <f t="shared" si="16"/>
        <v>-3576.42</v>
      </c>
      <c r="G51" s="68">
        <f t="shared" si="16"/>
        <v>-4986.66</v>
      </c>
      <c r="H51" s="68">
        <f t="shared" si="16"/>
        <v>-2702.98</v>
      </c>
      <c r="I51" s="19">
        <v>0</v>
      </c>
      <c r="J51" s="19">
        <v>0</v>
      </c>
      <c r="K51" s="68">
        <f>SUM(B51:J51)</f>
        <v>-25087.92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7049.74</v>
      </c>
      <c r="I53" s="31">
        <f>+I35</f>
        <v>0</v>
      </c>
      <c r="J53" s="31">
        <f>+J35</f>
        <v>0</v>
      </c>
      <c r="K53" s="23">
        <f t="shared" si="14"/>
        <v>7049.74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18074.07</v>
      </c>
      <c r="C57" s="36">
        <v>22902.19</v>
      </c>
      <c r="D57" s="36">
        <v>24709.6</v>
      </c>
      <c r="E57" s="36">
        <v>21767.09</v>
      </c>
      <c r="F57" s="36">
        <v>22635.2</v>
      </c>
      <c r="G57" s="36">
        <v>29027.77</v>
      </c>
      <c r="H57" s="36">
        <v>19367.56</v>
      </c>
      <c r="I57" s="19">
        <v>0</v>
      </c>
      <c r="J57" s="36">
        <v>13624.46</v>
      </c>
      <c r="K57" s="36">
        <f t="shared" si="14"/>
        <v>172107.93999999997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-160581.74999999997</v>
      </c>
      <c r="C61" s="35">
        <f t="shared" si="17"/>
        <v>-282950.96</v>
      </c>
      <c r="D61" s="35">
        <f t="shared" si="17"/>
        <v>-275364.62</v>
      </c>
      <c r="E61" s="35">
        <f t="shared" si="17"/>
        <v>-348987.33999999997</v>
      </c>
      <c r="F61" s="35">
        <f t="shared" si="17"/>
        <v>-165005.92000000004</v>
      </c>
      <c r="G61" s="35">
        <f t="shared" si="17"/>
        <v>-381970.74</v>
      </c>
      <c r="H61" s="35">
        <f t="shared" si="17"/>
        <v>-236199.32000000004</v>
      </c>
      <c r="I61" s="35">
        <f t="shared" si="17"/>
        <v>-100792.37</v>
      </c>
      <c r="J61" s="35">
        <f t="shared" si="17"/>
        <v>-94124.9</v>
      </c>
      <c r="K61" s="35">
        <f>SUM(B61:J61)</f>
        <v>-2045977.92</v>
      </c>
    </row>
    <row r="62" spans="1:11" ht="18.75" customHeight="1">
      <c r="A62" s="16" t="s">
        <v>75</v>
      </c>
      <c r="B62" s="35">
        <f aca="true" t="shared" si="18" ref="B62:J62">B63+B64+B65+B66+B67+B68</f>
        <v>-230283.64999999997</v>
      </c>
      <c r="C62" s="35">
        <f t="shared" si="18"/>
        <v>-225526.26</v>
      </c>
      <c r="D62" s="35">
        <f t="shared" si="18"/>
        <v>-216389.36</v>
      </c>
      <c r="E62" s="35">
        <f t="shared" si="18"/>
        <v>-296585.11</v>
      </c>
      <c r="F62" s="35">
        <f t="shared" si="18"/>
        <v>-246493.72000000003</v>
      </c>
      <c r="G62" s="35">
        <f t="shared" si="18"/>
        <v>-295213.23</v>
      </c>
      <c r="H62" s="35">
        <f t="shared" si="18"/>
        <v>-196334.00000000003</v>
      </c>
      <c r="I62" s="35">
        <f t="shared" si="18"/>
        <v>-34872.6</v>
      </c>
      <c r="J62" s="35">
        <f t="shared" si="18"/>
        <v>-66101</v>
      </c>
      <c r="K62" s="35">
        <f aca="true" t="shared" si="19" ref="K62:K93">SUM(B62:J62)</f>
        <v>-1807798.9300000002</v>
      </c>
    </row>
    <row r="63" spans="1:11" ht="18.75" customHeight="1">
      <c r="A63" s="12" t="s">
        <v>76</v>
      </c>
      <c r="B63" s="35">
        <f>-ROUND(B9*$D$3,2)</f>
        <v>-158881.8</v>
      </c>
      <c r="C63" s="35">
        <f aca="true" t="shared" si="20" ref="C63:J63">-ROUND(C9*$D$3,2)</f>
        <v>-216672.2</v>
      </c>
      <c r="D63" s="35">
        <f t="shared" si="20"/>
        <v>-183494.4</v>
      </c>
      <c r="E63" s="35">
        <f t="shared" si="20"/>
        <v>-145878.2</v>
      </c>
      <c r="F63" s="35">
        <f t="shared" si="20"/>
        <v>-162571.6</v>
      </c>
      <c r="G63" s="35">
        <f t="shared" si="20"/>
        <v>-217010.4</v>
      </c>
      <c r="H63" s="35">
        <f t="shared" si="20"/>
        <v>-196076.2</v>
      </c>
      <c r="I63" s="35">
        <f t="shared" si="20"/>
        <v>-34872.6</v>
      </c>
      <c r="J63" s="35">
        <f t="shared" si="20"/>
        <v>-66101</v>
      </c>
      <c r="K63" s="35">
        <f t="shared" si="19"/>
        <v>-1381558.4000000001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-1178</v>
      </c>
      <c r="C65" s="35">
        <v>-296.4</v>
      </c>
      <c r="D65" s="35">
        <v>-539.6</v>
      </c>
      <c r="E65" s="35">
        <v>-1330</v>
      </c>
      <c r="F65" s="35">
        <v>-433.2</v>
      </c>
      <c r="G65" s="35">
        <v>-288.8</v>
      </c>
      <c r="H65" s="35">
        <v>0</v>
      </c>
      <c r="I65" s="19">
        <v>0</v>
      </c>
      <c r="J65" s="19">
        <v>0</v>
      </c>
      <c r="K65" s="35">
        <f t="shared" si="19"/>
        <v>-4066</v>
      </c>
    </row>
    <row r="66" spans="1:11" ht="18.75" customHeight="1">
      <c r="A66" s="12" t="s">
        <v>107</v>
      </c>
      <c r="B66" s="35">
        <v>-1827.8</v>
      </c>
      <c r="C66" s="35">
        <v>-904.4</v>
      </c>
      <c r="D66" s="35">
        <v>-239.4</v>
      </c>
      <c r="E66" s="35">
        <v>-824.6</v>
      </c>
      <c r="F66" s="35">
        <v>-53.2</v>
      </c>
      <c r="G66" s="35">
        <v>-372.4</v>
      </c>
      <c r="H66" s="35">
        <v>-26.6</v>
      </c>
      <c r="I66" s="19">
        <v>0</v>
      </c>
      <c r="J66" s="19">
        <v>0</v>
      </c>
      <c r="K66" s="35">
        <f t="shared" si="19"/>
        <v>-4248.4</v>
      </c>
    </row>
    <row r="67" spans="1:11" ht="18.75" customHeight="1">
      <c r="A67" s="12" t="s">
        <v>53</v>
      </c>
      <c r="B67" s="35">
        <v>-68396.05</v>
      </c>
      <c r="C67" s="35">
        <v>-7473.26</v>
      </c>
      <c r="D67" s="35">
        <v>-32115.96</v>
      </c>
      <c r="E67" s="35">
        <v>-148507.31</v>
      </c>
      <c r="F67" s="35">
        <v>-83435.72</v>
      </c>
      <c r="G67" s="35">
        <v>-77541.63</v>
      </c>
      <c r="H67" s="35">
        <v>-231.2</v>
      </c>
      <c r="I67" s="19">
        <v>0</v>
      </c>
      <c r="J67" s="19">
        <v>0</v>
      </c>
      <c r="K67" s="35">
        <f t="shared" si="19"/>
        <v>-417701.13</v>
      </c>
    </row>
    <row r="68" spans="1:11" ht="18.75" customHeight="1">
      <c r="A68" s="12" t="s">
        <v>54</v>
      </c>
      <c r="B68" s="35">
        <v>0</v>
      </c>
      <c r="C68" s="19">
        <v>-180</v>
      </c>
      <c r="D68" s="35">
        <v>0</v>
      </c>
      <c r="E68" s="35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-225</v>
      </c>
    </row>
    <row r="69" spans="1:11" s="74" customFormat="1" ht="18.75" customHeight="1">
      <c r="A69" s="65" t="s">
        <v>80</v>
      </c>
      <c r="B69" s="68">
        <f aca="true" t="shared" si="21" ref="B69:J69">SUM(B70:B99)</f>
        <v>69701.9</v>
      </c>
      <c r="C69" s="68">
        <f t="shared" si="21"/>
        <v>-57424.7</v>
      </c>
      <c r="D69" s="68">
        <f t="shared" si="21"/>
        <v>-58975.26</v>
      </c>
      <c r="E69" s="68">
        <f t="shared" si="21"/>
        <v>-52402.229999999996</v>
      </c>
      <c r="F69" s="68">
        <f t="shared" si="21"/>
        <v>81487.79999999999</v>
      </c>
      <c r="G69" s="68">
        <f t="shared" si="21"/>
        <v>-86757.51</v>
      </c>
      <c r="H69" s="68">
        <f t="shared" si="21"/>
        <v>-39865.32</v>
      </c>
      <c r="I69" s="68">
        <f t="shared" si="21"/>
        <v>-65919.76999999999</v>
      </c>
      <c r="J69" s="68">
        <f t="shared" si="21"/>
        <v>-28023.899999999998</v>
      </c>
      <c r="K69" s="68">
        <f t="shared" si="19"/>
        <v>-238178.99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-2191.36</v>
      </c>
      <c r="J72" s="19">
        <v>0</v>
      </c>
      <c r="K72" s="68">
        <f t="shared" si="19"/>
        <v>-3688.02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-14814.51</v>
      </c>
      <c r="C74" s="35">
        <v>-21505.91</v>
      </c>
      <c r="D74" s="35">
        <v>-20330.39</v>
      </c>
      <c r="E74" s="35">
        <v>-14256.9</v>
      </c>
      <c r="F74" s="35">
        <v>-19591.93</v>
      </c>
      <c r="G74" s="35">
        <v>-29855.09</v>
      </c>
      <c r="H74" s="35">
        <v>-14618.6</v>
      </c>
      <c r="I74" s="35">
        <v>-5139.11</v>
      </c>
      <c r="J74" s="35">
        <v>-10594.71</v>
      </c>
      <c r="K74" s="68">
        <f t="shared" si="19"/>
        <v>-150707.14999999997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-13341.52</v>
      </c>
      <c r="F93" s="19">
        <v>0</v>
      </c>
      <c r="G93" s="19">
        <v>0</v>
      </c>
      <c r="H93" s="19">
        <v>0</v>
      </c>
      <c r="I93" s="48">
        <v>-7883.48</v>
      </c>
      <c r="J93" s="48">
        <v>-17429.19</v>
      </c>
      <c r="K93" s="48">
        <f t="shared" si="19"/>
        <v>-38654.19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48">
        <v>57514.94</v>
      </c>
      <c r="C98" s="48">
        <v>-24257.67</v>
      </c>
      <c r="D98" s="48">
        <v>-25314.18</v>
      </c>
      <c r="E98" s="48">
        <v>-16884.48</v>
      </c>
      <c r="F98" s="48">
        <v>68586.67</v>
      </c>
      <c r="G98" s="48">
        <v>-38358.93</v>
      </c>
      <c r="H98" s="48">
        <v>-17365.32</v>
      </c>
      <c r="I98" s="48">
        <v>-3921.03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48">
        <v>27001.47</v>
      </c>
      <c r="C99" s="48">
        <v>-11555.19</v>
      </c>
      <c r="D99" s="48">
        <v>-12215.51</v>
      </c>
      <c r="E99" s="48">
        <v>-7919.33</v>
      </c>
      <c r="F99" s="48">
        <v>32886.39</v>
      </c>
      <c r="G99" s="48">
        <v>-18531.64</v>
      </c>
      <c r="H99" s="48">
        <v>-7881.4</v>
      </c>
      <c r="I99" s="48">
        <v>-1784.79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1503688.03</v>
      </c>
      <c r="C104" s="24">
        <f t="shared" si="22"/>
        <v>2119679.500000001</v>
      </c>
      <c r="D104" s="24">
        <f t="shared" si="22"/>
        <v>2545269.0000000005</v>
      </c>
      <c r="E104" s="24">
        <f t="shared" si="22"/>
        <v>1258424.49</v>
      </c>
      <c r="F104" s="24">
        <f t="shared" si="22"/>
        <v>1939366.6</v>
      </c>
      <c r="G104" s="24">
        <f t="shared" si="22"/>
        <v>2656201.25</v>
      </c>
      <c r="H104" s="24">
        <f t="shared" si="22"/>
        <v>1375645.47</v>
      </c>
      <c r="I104" s="24">
        <f>+I105+I106</f>
        <v>524880.36</v>
      </c>
      <c r="J104" s="24">
        <f>+J105+J106</f>
        <v>879572.76</v>
      </c>
      <c r="K104" s="48">
        <f>SUM(B104:J104)</f>
        <v>14802727.46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1485613.96</v>
      </c>
      <c r="C105" s="24">
        <f t="shared" si="23"/>
        <v>2096777.3100000008</v>
      </c>
      <c r="D105" s="24">
        <f t="shared" si="23"/>
        <v>2520559.4000000004</v>
      </c>
      <c r="E105" s="24">
        <f t="shared" si="23"/>
        <v>1236657.4</v>
      </c>
      <c r="F105" s="24">
        <f t="shared" si="23"/>
        <v>1916731.4000000001</v>
      </c>
      <c r="G105" s="24">
        <f t="shared" si="23"/>
        <v>2627173.48</v>
      </c>
      <c r="H105" s="24">
        <f t="shared" si="23"/>
        <v>1356277.91</v>
      </c>
      <c r="I105" s="24">
        <f t="shared" si="23"/>
        <v>524880.36</v>
      </c>
      <c r="J105" s="24">
        <f t="shared" si="23"/>
        <v>865948.3</v>
      </c>
      <c r="K105" s="48">
        <f>SUM(B105:J105)</f>
        <v>14630619.520000001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18074.07</v>
      </c>
      <c r="C106" s="24">
        <f t="shared" si="24"/>
        <v>22902.19</v>
      </c>
      <c r="D106" s="24">
        <f t="shared" si="24"/>
        <v>24709.6</v>
      </c>
      <c r="E106" s="24">
        <f t="shared" si="24"/>
        <v>21767.09</v>
      </c>
      <c r="F106" s="24">
        <f t="shared" si="24"/>
        <v>22635.2</v>
      </c>
      <c r="G106" s="24">
        <f t="shared" si="24"/>
        <v>29027.77</v>
      </c>
      <c r="H106" s="24">
        <f t="shared" si="24"/>
        <v>19367.56</v>
      </c>
      <c r="I106" s="19">
        <f t="shared" si="24"/>
        <v>0</v>
      </c>
      <c r="J106" s="24">
        <f t="shared" si="24"/>
        <v>13624.46</v>
      </c>
      <c r="K106" s="48">
        <f>SUM(B106:J106)</f>
        <v>172107.93999999997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14802727.460000005</v>
      </c>
      <c r="L112" s="54"/>
    </row>
    <row r="113" spans="1:11" ht="18.75" customHeight="1">
      <c r="A113" s="26" t="s">
        <v>71</v>
      </c>
      <c r="B113" s="27">
        <v>193917.92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193917.92</v>
      </c>
    </row>
    <row r="114" spans="1:11" ht="18.75" customHeight="1">
      <c r="A114" s="26" t="s">
        <v>72</v>
      </c>
      <c r="B114" s="27">
        <v>1309770.11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1309770.11</v>
      </c>
    </row>
    <row r="115" spans="1:11" ht="18.75" customHeight="1">
      <c r="A115" s="26" t="s">
        <v>73</v>
      </c>
      <c r="B115" s="40">
        <v>0</v>
      </c>
      <c r="C115" s="27">
        <f>+C104</f>
        <v>2119679.500000001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2119679.500000001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2545269.0000000005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2545269.0000000005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1258424.49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1258424.49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371209.97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371209.97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693143.84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693143.84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96628.17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96628.17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778384.63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778384.63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788694.88</v>
      </c>
      <c r="H122" s="40">
        <v>0</v>
      </c>
      <c r="I122" s="40">
        <v>0</v>
      </c>
      <c r="J122" s="40">
        <v>0</v>
      </c>
      <c r="K122" s="41">
        <f t="shared" si="25"/>
        <v>788694.88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61489.32</v>
      </c>
      <c r="H123" s="40">
        <v>0</v>
      </c>
      <c r="I123" s="40">
        <v>0</v>
      </c>
      <c r="J123" s="40">
        <v>0</v>
      </c>
      <c r="K123" s="41">
        <f t="shared" si="25"/>
        <v>61489.32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405317.82</v>
      </c>
      <c r="H124" s="40">
        <v>0</v>
      </c>
      <c r="I124" s="40">
        <v>0</v>
      </c>
      <c r="J124" s="40">
        <v>0</v>
      </c>
      <c r="K124" s="41">
        <f t="shared" si="25"/>
        <v>405317.82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379775.01</v>
      </c>
      <c r="H125" s="40">
        <v>0</v>
      </c>
      <c r="I125" s="40">
        <v>0</v>
      </c>
      <c r="J125" s="40">
        <v>0</v>
      </c>
      <c r="K125" s="41">
        <f t="shared" si="25"/>
        <v>379775.01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1020924.22</v>
      </c>
      <c r="H126" s="40">
        <v>0</v>
      </c>
      <c r="I126" s="40">
        <v>0</v>
      </c>
      <c r="J126" s="40">
        <v>0</v>
      </c>
      <c r="K126" s="41">
        <f t="shared" si="25"/>
        <v>1020924.22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510141.63</v>
      </c>
      <c r="I127" s="40">
        <v>0</v>
      </c>
      <c r="J127" s="40">
        <v>0</v>
      </c>
      <c r="K127" s="41">
        <f t="shared" si="25"/>
        <v>510141.63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865503.83</v>
      </c>
      <c r="I128" s="40">
        <v>0</v>
      </c>
      <c r="J128" s="40">
        <v>0</v>
      </c>
      <c r="K128" s="41">
        <f t="shared" si="25"/>
        <v>865503.83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524880.36</v>
      </c>
      <c r="J129" s="40">
        <v>0</v>
      </c>
      <c r="K129" s="41">
        <f t="shared" si="25"/>
        <v>524880.36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879572.76</v>
      </c>
      <c r="K130" s="44">
        <f t="shared" si="25"/>
        <v>879572.76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2016-05-04T12:52:45Z</dcterms:modified>
  <cp:category/>
  <cp:version/>
  <cp:contentType/>
  <cp:contentStatus/>
</cp:coreProperties>
</file>