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CONCESSÃO'!$A$1:$K$129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<sst xmlns="http://schemas.openxmlformats.org/spreadsheetml/2006/main" count="135" uniqueCount="135">
  <si>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</si>
  <si>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</si>
  <si>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</si>
  <si>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</si>
  <si>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</si>
  <si>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</si>
  <si>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</si>
  <si>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</si>
  <si>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</si>
  <si>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</si>
  <si>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</si>
  <si>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</si>
  <si>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</si>
  <si>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</si>
  <si>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</si>
  <si>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</si>
  <si>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</si>
  <si>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</si>
  <si>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</si>
  <si>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</si>
  <si>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</si>
  <si>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</si>
  <si>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</si>
  <si>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</si>
  <si>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</si>
  <si>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</si>
  <si>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</si>
  <si>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</si>
  <si>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</si>
  <si>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</si>
  <si>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</si>
  <si>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</si>
  <si>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</si>
  <si>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</si>
  <si>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</si>
  <si>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</si>
  <si>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</si>
  <si>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</si>
  <si>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</si>
  <si>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</si>
  <si>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</si>
  <si>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</si>
  <si>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</si>
  <si>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</si>
  <si>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</si>
  <si>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</si>
  <si>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</si>
  <si>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</si>
  <si>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</si>
  <si>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</si>
  <si>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</si>
  <si>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</si>
  <si>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</si>
  <si>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</si>
  <si>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</si>
  <si>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</si>
  <si>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</si>
  <si>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</si>
  <si>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</si>
  <si>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</si>
  <si>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</si>
  <si>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</si>
  <si>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</si>
  <si>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</si>
  <si>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</si>
  <si>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</si>
  <si>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</si>
  <si>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</si>
  <si>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</si>
  <si>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</si>
  <si>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</si>
  <si>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</si>
  <si>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</si>
  <si>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</si>
  <si>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</si>
  <si>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</si>
  <si>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</si>
  <si>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</si>
  <si>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</si>
  <si>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</si>
  <si>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</si>
  <si>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</si>
  <si>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</si>
  <si>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</si>
  <si>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</si>
  <si>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</si>
  <si>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</si>
  <si>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</si>
  <si>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</si>
  <si>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</si>
  <si>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</si>
  <si>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</si>
  <si>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8.5. Via Sul Transportes Urbanos Ltda.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</si>
  <si>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</si>
  <si>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</si>
  <si>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</si>
  <si>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</si>
  <si>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</si>
  <si>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</si>
  <si>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</si>
  <si>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</si>
  <si>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</si>
  <si>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</si>
  <si>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</si>
  <si>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</si>
  <si>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</si>
  <si>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</si>
  <si>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</si>
  <si>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</si>
  <si>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</si>
  <si>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8.6. Tupi Transportes Urbanos Piratininga Ltda.</t>
  </si>
  <si>
    <t>8.7. Mobibrasil Transp Urbano Ltda.</t>
  </si>
  <si>
    <t>8.8. Viação Cidade Dutra Ltda.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</si>
  <si>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</si>
  <si>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</si>
  <si>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</si>
  <si>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</si>
  <si>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</si>
  <si>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</si>
  <si>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8.9. Consórcio Unisul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</si>
  <si>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</si>
  <si>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</si>
  <si>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</si>
  <si>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</si>
  <si>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</si>
  <si>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</si>
  <si>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</si>
  <si>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</si>
  <si>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</si>
  <si>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>6.2.28. Ajuste Financeiro</t>
  </si>
  <si>
    <t>6.2.29. Ajuste Financeiro Retroativo</t>
  </si>
  <si>
    <t>OPERAÇÃO 01/04/16 - VENCIMENTO 08/04/16</t>
  </si>
  <si>
    <t>6.3. Revisão de Remuneração pelo Transporte Coletivo ¹</t>
  </si>
  <si>
    <t>Nota:</t>
  </si>
  <si>
    <t xml:space="preserve">        - Ajuste dos valores da energia para tração de janeiro/16 (Ambiental).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</si>
</sst>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1" fontId="43" fillId="0" borderId="0" xfId="46" applyNumberFormat="1" applyFont="1" applyBorder="1" applyAlignment="1">
      <alignment vertical="center"/>
    </xf>
    <xf numFmtId="171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85" fontId="32" fillId="35" borderId="4" xfId="46" applyNumberFormat="1" applyFont="1" applyFill="1" applyBorder="1" applyAlignment="1">
      <alignment horizontal="center" vertical="center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0" fontId="0" fillId="35" borderId="0" xfId="0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4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5" t="s">
        <v>81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ht="21">
      <c r="A2" s="76" t="s">
        <v>131</v>
      </c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11" ht="15.75">
      <c r="A3" s="4"/>
      <c r="B3" s="5"/>
      <c r="C3" s="4" t="s">
        <v>14</v>
      </c>
      <c r="D3" s="6">
        <v>3.8</v>
      </c>
      <c r="E3" s="7"/>
      <c r="F3" s="7"/>
      <c r="G3" s="7"/>
      <c r="H3" s="7"/>
      <c r="I3" s="7"/>
      <c r="J3" s="7"/>
      <c r="K3" s="4"/>
    </row>
    <row r="4" spans="1:11" ht="15.75">
      <c r="A4" s="77" t="s">
        <v>15</v>
      </c>
      <c r="B4" s="79" t="s">
        <v>95</v>
      </c>
      <c r="C4" s="80"/>
      <c r="D4" s="80"/>
      <c r="E4" s="80"/>
      <c r="F4" s="80"/>
      <c r="G4" s="80"/>
      <c r="H4" s="80"/>
      <c r="I4" s="80"/>
      <c r="J4" s="81"/>
      <c r="K4" s="78" t="s">
        <v>16</v>
      </c>
    </row>
    <row r="5" spans="1:11" ht="38.25">
      <c r="A5" s="77"/>
      <c r="B5" s="28" t="s">
        <v>7</v>
      </c>
      <c r="C5" s="28" t="s">
        <v>8</v>
      </c>
      <c r="D5" s="28" t="s">
        <v>9</v>
      </c>
      <c r="E5" s="28" t="s">
        <v>10</v>
      </c>
      <c r="F5" s="28" t="s">
        <v>11</v>
      </c>
      <c r="G5" s="28" t="s">
        <v>12</v>
      </c>
      <c r="H5" s="28" t="s">
        <v>13</v>
      </c>
      <c r="I5" s="82" t="s">
        <v>94</v>
      </c>
      <c r="J5" s="82" t="s">
        <v>93</v>
      </c>
      <c r="K5" s="77"/>
    </row>
    <row r="6" spans="1:11" ht="18.75" customHeight="1">
      <c r="A6" s="77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3"/>
      <c r="J6" s="83"/>
      <c r="K6" s="77"/>
    </row>
    <row r="7" spans="1:12" ht="17.25" customHeight="1">
      <c r="A7" s="8" t="s">
        <v>30</v>
      </c>
      <c r="B7" s="9">
        <f aca="true" t="shared" si="0" ref="B7:K7">+B8+B20+B24+B27</f>
        <v>625342</v>
      </c>
      <c r="C7" s="9">
        <f t="shared" si="0"/>
        <v>800421</v>
      </c>
      <c r="D7" s="9">
        <f t="shared" si="0"/>
        <v>829467</v>
      </c>
      <c r="E7" s="9">
        <f t="shared" si="0"/>
        <v>552407</v>
      </c>
      <c r="F7" s="9">
        <f t="shared" si="0"/>
        <v>749365</v>
      </c>
      <c r="G7" s="9">
        <f t="shared" si="0"/>
        <v>1243773</v>
      </c>
      <c r="H7" s="9">
        <f t="shared" si="0"/>
        <v>575832</v>
      </c>
      <c r="I7" s="9">
        <f t="shared" si="0"/>
        <v>129923</v>
      </c>
      <c r="J7" s="9">
        <f t="shared" si="0"/>
        <v>328723</v>
      </c>
      <c r="K7" s="9">
        <f t="shared" si="0"/>
        <v>5835253</v>
      </c>
      <c r="L7" s="52"/>
    </row>
    <row r="8" spans="1:11" ht="17.25" customHeight="1">
      <c r="A8" s="10" t="s">
        <v>101</v>
      </c>
      <c r="B8" s="11">
        <f>B9+B12+B16</f>
        <v>382880</v>
      </c>
      <c r="C8" s="11">
        <f aca="true" t="shared" si="1" ref="C8:J8">C9+C12+C16</f>
        <v>502865</v>
      </c>
      <c r="D8" s="11">
        <f t="shared" si="1"/>
        <v>489058</v>
      </c>
      <c r="E8" s="11">
        <f t="shared" si="1"/>
        <v>341143</v>
      </c>
      <c r="F8" s="11">
        <f t="shared" si="1"/>
        <v>444111</v>
      </c>
      <c r="G8" s="11">
        <f t="shared" si="1"/>
        <v>724097</v>
      </c>
      <c r="H8" s="11">
        <f t="shared" si="1"/>
        <v>370081</v>
      </c>
      <c r="I8" s="11">
        <f t="shared" si="1"/>
        <v>73379</v>
      </c>
      <c r="J8" s="11">
        <f t="shared" si="1"/>
        <v>195918</v>
      </c>
      <c r="K8" s="11">
        <f>SUM(B8:J8)</f>
        <v>3523532</v>
      </c>
    </row>
    <row r="9" spans="1:11" ht="17.25" customHeight="1">
      <c r="A9" s="15" t="s">
        <v>17</v>
      </c>
      <c r="B9" s="13">
        <f>+B10+B11</f>
        <v>43735</v>
      </c>
      <c r="C9" s="13">
        <f aca="true" t="shared" si="2" ref="C9:J9">+C10+C11</f>
        <v>60830</v>
      </c>
      <c r="D9" s="13">
        <f t="shared" si="2"/>
        <v>51698</v>
      </c>
      <c r="E9" s="13">
        <f t="shared" si="2"/>
        <v>39895</v>
      </c>
      <c r="F9" s="13">
        <f t="shared" si="2"/>
        <v>47158</v>
      </c>
      <c r="G9" s="13">
        <f t="shared" si="2"/>
        <v>61595</v>
      </c>
      <c r="H9" s="13">
        <f t="shared" si="2"/>
        <v>55588</v>
      </c>
      <c r="I9" s="13">
        <f t="shared" si="2"/>
        <v>9852</v>
      </c>
      <c r="J9" s="13">
        <f t="shared" si="2"/>
        <v>19061</v>
      </c>
      <c r="K9" s="11">
        <f>SUM(B9:J9)</f>
        <v>389412</v>
      </c>
    </row>
    <row r="10" spans="1:11" ht="17.25" customHeight="1">
      <c r="A10" s="29" t="s">
        <v>18</v>
      </c>
      <c r="B10" s="13">
        <v>43735</v>
      </c>
      <c r="C10" s="13">
        <v>60830</v>
      </c>
      <c r="D10" s="13">
        <v>51698</v>
      </c>
      <c r="E10" s="13">
        <v>39895</v>
      </c>
      <c r="F10" s="13">
        <v>47158</v>
      </c>
      <c r="G10" s="13">
        <v>61595</v>
      </c>
      <c r="H10" s="13">
        <v>55588</v>
      </c>
      <c r="I10" s="13">
        <v>9852</v>
      </c>
      <c r="J10" s="13">
        <v>19061</v>
      </c>
      <c r="K10" s="11">
        <f>SUM(B10:J10)</f>
        <v>389412</v>
      </c>
    </row>
    <row r="11" spans="1:11" ht="17.25" customHeight="1">
      <c r="A11" s="29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31</v>
      </c>
      <c r="B12" s="17">
        <f aca="true" t="shared" si="3" ref="B12:J12">SUM(B13:B15)</f>
        <v>242450</v>
      </c>
      <c r="C12" s="17">
        <f t="shared" si="3"/>
        <v>320517</v>
      </c>
      <c r="D12" s="17">
        <f t="shared" si="3"/>
        <v>317298</v>
      </c>
      <c r="E12" s="17">
        <f t="shared" si="3"/>
        <v>222649</v>
      </c>
      <c r="F12" s="17">
        <f t="shared" si="3"/>
        <v>290811</v>
      </c>
      <c r="G12" s="17">
        <f t="shared" si="3"/>
        <v>495418</v>
      </c>
      <c r="H12" s="17">
        <f t="shared" si="3"/>
        <v>237314</v>
      </c>
      <c r="I12" s="17">
        <f t="shared" si="3"/>
        <v>44847</v>
      </c>
      <c r="J12" s="17">
        <f t="shared" si="3"/>
        <v>124713</v>
      </c>
      <c r="K12" s="11">
        <f aca="true" t="shared" si="4" ref="K12:K27">SUM(B12:J12)</f>
        <v>2296017</v>
      </c>
    </row>
    <row r="13" spans="1:13" ht="17.25" customHeight="1">
      <c r="A13" s="14" t="s">
        <v>20</v>
      </c>
      <c r="B13" s="13">
        <v>116545</v>
      </c>
      <c r="C13" s="13">
        <v>165226</v>
      </c>
      <c r="D13" s="13">
        <v>167611</v>
      </c>
      <c r="E13" s="13">
        <v>114665</v>
      </c>
      <c r="F13" s="13">
        <v>149781</v>
      </c>
      <c r="G13" s="13">
        <v>240144</v>
      </c>
      <c r="H13" s="13">
        <v>111107</v>
      </c>
      <c r="I13" s="13">
        <v>25079</v>
      </c>
      <c r="J13" s="13">
        <v>66522</v>
      </c>
      <c r="K13" s="11">
        <f t="shared" si="4"/>
        <v>1156680</v>
      </c>
      <c r="L13" s="52"/>
      <c r="M13" s="53"/>
    </row>
    <row r="14" spans="1:12" ht="17.25" customHeight="1">
      <c r="A14" s="14" t="s">
        <v>21</v>
      </c>
      <c r="B14" s="13">
        <v>116215</v>
      </c>
      <c r="C14" s="13">
        <v>140816</v>
      </c>
      <c r="D14" s="13">
        <v>139073</v>
      </c>
      <c r="E14" s="13">
        <v>99126</v>
      </c>
      <c r="F14" s="13">
        <v>131632</v>
      </c>
      <c r="G14" s="13">
        <v>241475</v>
      </c>
      <c r="H14" s="13">
        <v>111337</v>
      </c>
      <c r="I14" s="13">
        <v>17269</v>
      </c>
      <c r="J14" s="13">
        <v>54795</v>
      </c>
      <c r="K14" s="11">
        <f t="shared" si="4"/>
        <v>1051738</v>
      </c>
      <c r="L14" s="52"/>
    </row>
    <row r="15" spans="1:11" ht="17.25" customHeight="1">
      <c r="A15" s="14" t="s">
        <v>22</v>
      </c>
      <c r="B15" s="13">
        <v>9690</v>
      </c>
      <c r="C15" s="13">
        <v>14475</v>
      </c>
      <c r="D15" s="13">
        <v>10614</v>
      </c>
      <c r="E15" s="13">
        <v>8858</v>
      </c>
      <c r="F15" s="13">
        <v>9398</v>
      </c>
      <c r="G15" s="13">
        <v>13799</v>
      </c>
      <c r="H15" s="13">
        <v>14870</v>
      </c>
      <c r="I15" s="13">
        <v>2499</v>
      </c>
      <c r="J15" s="13">
        <v>3396</v>
      </c>
      <c r="K15" s="11">
        <f t="shared" si="4"/>
        <v>87599</v>
      </c>
    </row>
    <row r="16" spans="1:11" ht="17.25" customHeight="1">
      <c r="A16" s="15" t="s">
        <v>97</v>
      </c>
      <c r="B16" s="13">
        <f>B17+B18+B19</f>
        <v>96695</v>
      </c>
      <c r="C16" s="13">
        <f aca="true" t="shared" si="5" ref="C16:J16">C17+C18+C19</f>
        <v>121518</v>
      </c>
      <c r="D16" s="13">
        <f t="shared" si="5"/>
        <v>120062</v>
      </c>
      <c r="E16" s="13">
        <f t="shared" si="5"/>
        <v>78599</v>
      </c>
      <c r="F16" s="13">
        <f t="shared" si="5"/>
        <v>106142</v>
      </c>
      <c r="G16" s="13">
        <f t="shared" si="5"/>
        <v>167084</v>
      </c>
      <c r="H16" s="13">
        <f t="shared" si="5"/>
        <v>77179</v>
      </c>
      <c r="I16" s="13">
        <f t="shared" si="5"/>
        <v>18680</v>
      </c>
      <c r="J16" s="13">
        <f t="shared" si="5"/>
        <v>52144</v>
      </c>
      <c r="K16" s="11">
        <f t="shared" si="4"/>
        <v>838103</v>
      </c>
    </row>
    <row r="17" spans="1:11" ht="17.25" customHeight="1">
      <c r="A17" s="14" t="s">
        <v>98</v>
      </c>
      <c r="B17" s="13">
        <v>18594</v>
      </c>
      <c r="C17" s="13">
        <v>24867</v>
      </c>
      <c r="D17" s="13">
        <v>23274</v>
      </c>
      <c r="E17" s="13">
        <v>16403</v>
      </c>
      <c r="F17" s="13">
        <v>23944</v>
      </c>
      <c r="G17" s="13">
        <v>40313</v>
      </c>
      <c r="H17" s="13">
        <v>17604</v>
      </c>
      <c r="I17" s="13">
        <v>4052</v>
      </c>
      <c r="J17" s="13">
        <v>9112</v>
      </c>
      <c r="K17" s="11">
        <f t="shared" si="4"/>
        <v>178163</v>
      </c>
    </row>
    <row r="18" spans="1:11" ht="17.25" customHeight="1">
      <c r="A18" s="14" t="s">
        <v>99</v>
      </c>
      <c r="B18" s="13">
        <v>6482</v>
      </c>
      <c r="C18" s="13">
        <v>6340</v>
      </c>
      <c r="D18" s="13">
        <v>8371</v>
      </c>
      <c r="E18" s="13">
        <v>5385</v>
      </c>
      <c r="F18" s="13">
        <v>9580</v>
      </c>
      <c r="G18" s="13">
        <v>17056</v>
      </c>
      <c r="H18" s="13">
        <v>4852</v>
      </c>
      <c r="I18" s="13">
        <v>1109</v>
      </c>
      <c r="J18" s="13">
        <v>3662</v>
      </c>
      <c r="K18" s="11">
        <f t="shared" si="4"/>
        <v>62837</v>
      </c>
    </row>
    <row r="19" spans="1:11" ht="17.25" customHeight="1">
      <c r="A19" s="14" t="s">
        <v>100</v>
      </c>
      <c r="B19" s="13">
        <v>71619</v>
      </c>
      <c r="C19" s="13">
        <v>90311</v>
      </c>
      <c r="D19" s="13">
        <v>88417</v>
      </c>
      <c r="E19" s="13">
        <v>56811</v>
      </c>
      <c r="F19" s="13">
        <v>72618</v>
      </c>
      <c r="G19" s="13">
        <v>109715</v>
      </c>
      <c r="H19" s="13">
        <v>54723</v>
      </c>
      <c r="I19" s="13">
        <v>13519</v>
      </c>
      <c r="J19" s="13">
        <v>39370</v>
      </c>
      <c r="K19" s="11">
        <f t="shared" si="4"/>
        <v>597103</v>
      </c>
    </row>
    <row r="20" spans="1:11" ht="17.25" customHeight="1">
      <c r="A20" s="16" t="s">
        <v>23</v>
      </c>
      <c r="B20" s="11">
        <f>+B21+B22+B23</f>
        <v>175941</v>
      </c>
      <c r="C20" s="11">
        <f aca="true" t="shared" si="6" ref="C20:J20">+C21+C22+C23</f>
        <v>197373</v>
      </c>
      <c r="D20" s="11">
        <f t="shared" si="6"/>
        <v>223692</v>
      </c>
      <c r="E20" s="11">
        <f t="shared" si="6"/>
        <v>141622</v>
      </c>
      <c r="F20" s="11">
        <f t="shared" si="6"/>
        <v>223406</v>
      </c>
      <c r="G20" s="11">
        <f t="shared" si="6"/>
        <v>413981</v>
      </c>
      <c r="H20" s="11">
        <f t="shared" si="6"/>
        <v>146239</v>
      </c>
      <c r="I20" s="11">
        <f t="shared" si="6"/>
        <v>35762</v>
      </c>
      <c r="J20" s="11">
        <f t="shared" si="6"/>
        <v>83570</v>
      </c>
      <c r="K20" s="11">
        <f t="shared" si="4"/>
        <v>1641586</v>
      </c>
    </row>
    <row r="21" spans="1:12" ht="17.25" customHeight="1">
      <c r="A21" s="12" t="s">
        <v>24</v>
      </c>
      <c r="B21" s="13">
        <v>94362</v>
      </c>
      <c r="C21" s="13">
        <v>117122</v>
      </c>
      <c r="D21" s="13">
        <v>132797</v>
      </c>
      <c r="E21" s="13">
        <v>82824</v>
      </c>
      <c r="F21" s="13">
        <v>129536</v>
      </c>
      <c r="G21" s="13">
        <v>221331</v>
      </c>
      <c r="H21" s="13">
        <v>82467</v>
      </c>
      <c r="I21" s="13">
        <v>22430</v>
      </c>
      <c r="J21" s="13">
        <v>49242</v>
      </c>
      <c r="K21" s="11">
        <f t="shared" si="4"/>
        <v>932111</v>
      </c>
      <c r="L21" s="52"/>
    </row>
    <row r="22" spans="1:12" ht="17.25" customHeight="1">
      <c r="A22" s="12" t="s">
        <v>25</v>
      </c>
      <c r="B22" s="13">
        <v>77109</v>
      </c>
      <c r="C22" s="13">
        <v>75047</v>
      </c>
      <c r="D22" s="13">
        <v>86412</v>
      </c>
      <c r="E22" s="13">
        <v>55661</v>
      </c>
      <c r="F22" s="13">
        <v>89818</v>
      </c>
      <c r="G22" s="13">
        <v>185569</v>
      </c>
      <c r="H22" s="13">
        <v>58673</v>
      </c>
      <c r="I22" s="13">
        <v>12355</v>
      </c>
      <c r="J22" s="13">
        <v>32850</v>
      </c>
      <c r="K22" s="11">
        <f t="shared" si="4"/>
        <v>673494</v>
      </c>
      <c r="L22" s="52"/>
    </row>
    <row r="23" spans="1:11" ht="17.25" customHeight="1">
      <c r="A23" s="12" t="s">
        <v>26</v>
      </c>
      <c r="B23" s="13">
        <v>4470</v>
      </c>
      <c r="C23" s="13">
        <v>5204</v>
      </c>
      <c r="D23" s="13">
        <v>4483</v>
      </c>
      <c r="E23" s="13">
        <v>3137</v>
      </c>
      <c r="F23" s="13">
        <v>4052</v>
      </c>
      <c r="G23" s="13">
        <v>7081</v>
      </c>
      <c r="H23" s="13">
        <v>5099</v>
      </c>
      <c r="I23" s="13">
        <v>977</v>
      </c>
      <c r="J23" s="13">
        <v>1478</v>
      </c>
      <c r="K23" s="11">
        <f t="shared" si="4"/>
        <v>35981</v>
      </c>
    </row>
    <row r="24" spans="1:11" ht="17.25" customHeight="1">
      <c r="A24" s="16" t="s">
        <v>27</v>
      </c>
      <c r="B24" s="13">
        <v>66521</v>
      </c>
      <c r="C24" s="13">
        <v>100183</v>
      </c>
      <c r="D24" s="13">
        <v>116717</v>
      </c>
      <c r="E24" s="13">
        <v>69642</v>
      </c>
      <c r="F24" s="13">
        <v>81848</v>
      </c>
      <c r="G24" s="13">
        <v>105695</v>
      </c>
      <c r="H24" s="13">
        <v>51135</v>
      </c>
      <c r="I24" s="13">
        <v>20782</v>
      </c>
      <c r="J24" s="13">
        <v>49235</v>
      </c>
      <c r="K24" s="11">
        <f t="shared" si="4"/>
        <v>661758</v>
      </c>
    </row>
    <row r="25" spans="1:12" ht="17.25" customHeight="1">
      <c r="A25" s="12" t="s">
        <v>28</v>
      </c>
      <c r="B25" s="13">
        <v>42573</v>
      </c>
      <c r="C25" s="13">
        <v>64117</v>
      </c>
      <c r="D25" s="13">
        <v>74699</v>
      </c>
      <c r="E25" s="13">
        <v>44571</v>
      </c>
      <c r="F25" s="13">
        <v>52383</v>
      </c>
      <c r="G25" s="13">
        <v>67645</v>
      </c>
      <c r="H25" s="13">
        <v>32726</v>
      </c>
      <c r="I25" s="13">
        <v>13300</v>
      </c>
      <c r="J25" s="13">
        <v>31510</v>
      </c>
      <c r="K25" s="11">
        <f t="shared" si="4"/>
        <v>423524</v>
      </c>
      <c r="L25" s="52"/>
    </row>
    <row r="26" spans="1:12" ht="17.25" customHeight="1">
      <c r="A26" s="12" t="s">
        <v>29</v>
      </c>
      <c r="B26" s="13">
        <v>23948</v>
      </c>
      <c r="C26" s="13">
        <v>36066</v>
      </c>
      <c r="D26" s="13">
        <v>42018</v>
      </c>
      <c r="E26" s="13">
        <v>25071</v>
      </c>
      <c r="F26" s="13">
        <v>29465</v>
      </c>
      <c r="G26" s="13">
        <v>38050</v>
      </c>
      <c r="H26" s="13">
        <v>18409</v>
      </c>
      <c r="I26" s="13">
        <v>7482</v>
      </c>
      <c r="J26" s="13">
        <v>17725</v>
      </c>
      <c r="K26" s="11">
        <f t="shared" si="4"/>
        <v>238234</v>
      </c>
      <c r="L26" s="52"/>
    </row>
    <row r="27" spans="1:11" ht="34.5" customHeight="1">
      <c r="A27" s="30" t="s">
        <v>32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8377</v>
      </c>
      <c r="I27" s="11">
        <v>0</v>
      </c>
      <c r="J27" s="11">
        <v>0</v>
      </c>
      <c r="K27" s="11">
        <f t="shared" si="4"/>
        <v>8377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33</v>
      </c>
      <c r="B29" s="60">
        <f>SUM(B30:B33)</f>
        <v>2.5735</v>
      </c>
      <c r="C29" s="60">
        <f aca="true" t="shared" si="7" ref="C29:J29">SUM(C30:C33)</f>
        <v>2.9359224</v>
      </c>
      <c r="D29" s="60">
        <f t="shared" si="7"/>
        <v>3.3059000000000003</v>
      </c>
      <c r="E29" s="60">
        <f t="shared" si="7"/>
        <v>2.8112195499999997</v>
      </c>
      <c r="F29" s="60">
        <f t="shared" si="7"/>
        <v>2.7287999999999997</v>
      </c>
      <c r="G29" s="60">
        <f t="shared" si="7"/>
        <v>2.3476000000000004</v>
      </c>
      <c r="H29" s="60">
        <f t="shared" si="7"/>
        <v>2.6918</v>
      </c>
      <c r="I29" s="60">
        <f t="shared" si="7"/>
        <v>4.7789</v>
      </c>
      <c r="J29" s="60">
        <f t="shared" si="7"/>
        <v>2.836</v>
      </c>
      <c r="K29" s="19">
        <v>0</v>
      </c>
    </row>
    <row r="30" spans="1:11" ht="17.25" customHeight="1">
      <c r="A30" s="16" t="s">
        <v>34</v>
      </c>
      <c r="B30" s="32">
        <v>2.5783</v>
      </c>
      <c r="C30" s="32">
        <v>2.9343</v>
      </c>
      <c r="D30" s="32">
        <v>3.3109</v>
      </c>
      <c r="E30" s="32">
        <v>2.8158</v>
      </c>
      <c r="F30" s="32">
        <v>2.7335</v>
      </c>
      <c r="G30" s="32">
        <v>2.3515</v>
      </c>
      <c r="H30" s="32">
        <v>2.6964</v>
      </c>
      <c r="I30" s="32">
        <v>4.7789</v>
      </c>
      <c r="J30" s="32">
        <v>2.836</v>
      </c>
      <c r="K30" s="19">
        <v>0</v>
      </c>
    </row>
    <row r="31" spans="1:11" ht="17.25" customHeight="1">
      <c r="A31" s="30" t="s">
        <v>35</v>
      </c>
      <c r="B31" s="31">
        <v>0</v>
      </c>
      <c r="C31" s="46">
        <v>0.0065224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1" t="s">
        <v>107</v>
      </c>
      <c r="B32" s="62">
        <v>-0.0048</v>
      </c>
      <c r="C32" s="62">
        <v>-0.0049</v>
      </c>
      <c r="D32" s="62">
        <v>-0.005</v>
      </c>
      <c r="E32" s="62">
        <v>-0.00458045</v>
      </c>
      <c r="F32" s="62">
        <v>-0.0047</v>
      </c>
      <c r="G32" s="62">
        <v>-0.0039</v>
      </c>
      <c r="H32" s="62">
        <v>-0.0046</v>
      </c>
      <c r="I32" s="11">
        <v>0</v>
      </c>
      <c r="J32" s="11">
        <v>0</v>
      </c>
      <c r="K32" s="63">
        <v>0</v>
      </c>
    </row>
    <row r="33" spans="1:11" ht="17.25" customHeight="1">
      <c r="A33" s="30" t="s">
        <v>36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79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8082.46</v>
      </c>
      <c r="I35" s="19">
        <v>0</v>
      </c>
      <c r="J35" s="19">
        <v>0</v>
      </c>
      <c r="K35" s="23">
        <f>SUM(B35:J35)</f>
        <v>8082.46</v>
      </c>
    </row>
    <row r="36" spans="1:11" ht="17.25" customHeight="1">
      <c r="A36" s="16" t="s">
        <v>37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51117.13</v>
      </c>
      <c r="I36" s="19">
        <v>0</v>
      </c>
      <c r="J36" s="19">
        <v>0</v>
      </c>
      <c r="K36" s="23">
        <f>SUM(B36:J36)</f>
        <v>51117.13</v>
      </c>
    </row>
    <row r="37" spans="1:11" ht="17.25" customHeight="1">
      <c r="A37" s="16" t="s">
        <v>38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39</v>
      </c>
      <c r="B39" s="23">
        <f>+B43+B40</f>
        <v>4091.68</v>
      </c>
      <c r="C39" s="23">
        <f aca="true" t="shared" si="8" ref="C39:J39">+C43+C40</f>
        <v>5773.72</v>
      </c>
      <c r="D39" s="23">
        <f t="shared" si="8"/>
        <v>6385.76</v>
      </c>
      <c r="E39" s="23">
        <f t="shared" si="8"/>
        <v>3445.4</v>
      </c>
      <c r="F39" s="23">
        <f t="shared" si="8"/>
        <v>5281.52</v>
      </c>
      <c r="G39" s="23">
        <f t="shared" si="8"/>
        <v>7430.08</v>
      </c>
      <c r="H39" s="23">
        <f t="shared" si="8"/>
        <v>3715.04</v>
      </c>
      <c r="I39" s="23">
        <f t="shared" si="8"/>
        <v>1065.72</v>
      </c>
      <c r="J39" s="23">
        <f t="shared" si="8"/>
        <v>2217.04</v>
      </c>
      <c r="K39" s="23">
        <f aca="true" t="shared" si="9" ref="K39:K44">SUM(B39:J39)</f>
        <v>39405.96000000001</v>
      </c>
    </row>
    <row r="40" spans="1:11" ht="17.25" customHeight="1">
      <c r="A40" s="16" t="s">
        <v>40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9"/>
        <v>0</v>
      </c>
    </row>
    <row r="41" spans="1:11" ht="17.25" customHeight="1">
      <c r="A41" s="12" t="s">
        <v>41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9"/>
        <v>0</v>
      </c>
    </row>
    <row r="42" spans="1:11" ht="17.25" customHeight="1">
      <c r="A42" s="12" t="s">
        <v>42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9"/>
        <v>0</v>
      </c>
    </row>
    <row r="43" spans="1:11" ht="17.25" customHeight="1">
      <c r="A43" s="64" t="s">
        <v>106</v>
      </c>
      <c r="B43" s="65">
        <f>ROUND(B44*B45,2)</f>
        <v>4091.68</v>
      </c>
      <c r="C43" s="65">
        <f>ROUND(C44*C45,2)</f>
        <v>5773.72</v>
      </c>
      <c r="D43" s="65">
        <f aca="true" t="shared" si="10" ref="D43:J43">ROUND(D44*D45,2)</f>
        <v>6385.76</v>
      </c>
      <c r="E43" s="65">
        <f t="shared" si="10"/>
        <v>3445.4</v>
      </c>
      <c r="F43" s="65">
        <f t="shared" si="10"/>
        <v>5281.52</v>
      </c>
      <c r="G43" s="65">
        <f t="shared" si="10"/>
        <v>7430.08</v>
      </c>
      <c r="H43" s="65">
        <f t="shared" si="10"/>
        <v>3715.04</v>
      </c>
      <c r="I43" s="65">
        <f t="shared" si="10"/>
        <v>1065.72</v>
      </c>
      <c r="J43" s="65">
        <f t="shared" si="10"/>
        <v>2217.04</v>
      </c>
      <c r="K43" s="65">
        <f t="shared" si="9"/>
        <v>39405.96000000001</v>
      </c>
    </row>
    <row r="44" spans="1:11" ht="17.25" customHeight="1">
      <c r="A44" s="66" t="s">
        <v>43</v>
      </c>
      <c r="B44" s="67">
        <v>956</v>
      </c>
      <c r="C44" s="67">
        <v>1349</v>
      </c>
      <c r="D44" s="67">
        <v>1492</v>
      </c>
      <c r="E44" s="67">
        <v>805</v>
      </c>
      <c r="F44" s="67">
        <v>1234</v>
      </c>
      <c r="G44" s="67">
        <v>1736</v>
      </c>
      <c r="H44" s="67">
        <v>868</v>
      </c>
      <c r="I44" s="67">
        <v>249</v>
      </c>
      <c r="J44" s="67">
        <v>518</v>
      </c>
      <c r="K44" s="67">
        <f t="shared" si="9"/>
        <v>9207</v>
      </c>
    </row>
    <row r="45" spans="1:12" ht="17.25" customHeight="1">
      <c r="A45" s="66" t="s">
        <v>44</v>
      </c>
      <c r="B45" s="65">
        <v>4.28</v>
      </c>
      <c r="C45" s="65">
        <v>4.28</v>
      </c>
      <c r="D45" s="65">
        <v>4.28</v>
      </c>
      <c r="E45" s="65">
        <v>4.28</v>
      </c>
      <c r="F45" s="65">
        <v>4.28</v>
      </c>
      <c r="G45" s="65">
        <v>4.28</v>
      </c>
      <c r="H45" s="65">
        <v>4.28</v>
      </c>
      <c r="I45" s="65">
        <v>4.28</v>
      </c>
      <c r="J45" s="63">
        <v>4.28</v>
      </c>
      <c r="K45" s="65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45</v>
      </c>
      <c r="B47" s="22">
        <f>+B48+B57</f>
        <v>1631483.3900000001</v>
      </c>
      <c r="C47" s="22">
        <f aca="true" t="shared" si="11" ref="C47:H47">+C48+C57</f>
        <v>2378649.86</v>
      </c>
      <c r="D47" s="22">
        <f t="shared" si="11"/>
        <v>2773230.31</v>
      </c>
      <c r="E47" s="22">
        <f t="shared" si="11"/>
        <v>1578149.8499999999</v>
      </c>
      <c r="F47" s="22">
        <f t="shared" si="11"/>
        <v>2072783.93</v>
      </c>
      <c r="G47" s="22">
        <f t="shared" si="11"/>
        <v>2956339.35</v>
      </c>
      <c r="H47" s="22">
        <f t="shared" si="11"/>
        <v>1581189.63</v>
      </c>
      <c r="I47" s="22">
        <f>+I48+I57</f>
        <v>621954.74</v>
      </c>
      <c r="J47" s="22">
        <f>+J48+J57</f>
        <v>948099.93</v>
      </c>
      <c r="K47" s="22">
        <f>SUM(B47:J47)</f>
        <v>16541880.99</v>
      </c>
    </row>
    <row r="48" spans="1:11" ht="17.25" customHeight="1">
      <c r="A48" s="16" t="s">
        <v>115</v>
      </c>
      <c r="B48" s="23">
        <f>SUM(B49:B56)</f>
        <v>1613409.32</v>
      </c>
      <c r="C48" s="23">
        <f aca="true" t="shared" si="12" ref="C48:J48">SUM(C49:C56)</f>
        <v>2355747.67</v>
      </c>
      <c r="D48" s="23">
        <f t="shared" si="12"/>
        <v>2748520.71</v>
      </c>
      <c r="E48" s="23">
        <f t="shared" si="12"/>
        <v>1556382.7599999998</v>
      </c>
      <c r="F48" s="23">
        <f t="shared" si="12"/>
        <v>2050148.73</v>
      </c>
      <c r="G48" s="23">
        <f t="shared" si="12"/>
        <v>2927311.58</v>
      </c>
      <c r="H48" s="23">
        <f t="shared" si="12"/>
        <v>1561822.0699999998</v>
      </c>
      <c r="I48" s="23">
        <f t="shared" si="12"/>
        <v>621954.74</v>
      </c>
      <c r="J48" s="23">
        <f t="shared" si="12"/>
        <v>934475.4700000001</v>
      </c>
      <c r="K48" s="23">
        <f aca="true" t="shared" si="13" ref="K48:K57">SUM(B48:J48)</f>
        <v>16369773.05</v>
      </c>
    </row>
    <row r="49" spans="1:11" ht="17.25" customHeight="1">
      <c r="A49" s="34" t="s">
        <v>46</v>
      </c>
      <c r="B49" s="23">
        <f aca="true" t="shared" si="14" ref="B49:H49">ROUND(B30*B7,2)</f>
        <v>1612319.28</v>
      </c>
      <c r="C49" s="23">
        <f t="shared" si="14"/>
        <v>2348675.34</v>
      </c>
      <c r="D49" s="23">
        <f t="shared" si="14"/>
        <v>2746282.29</v>
      </c>
      <c r="E49" s="23">
        <f t="shared" si="14"/>
        <v>1555467.63</v>
      </c>
      <c r="F49" s="23">
        <f t="shared" si="14"/>
        <v>2048389.23</v>
      </c>
      <c r="G49" s="23">
        <f t="shared" si="14"/>
        <v>2924732.21</v>
      </c>
      <c r="H49" s="23">
        <f t="shared" si="14"/>
        <v>1552673.4</v>
      </c>
      <c r="I49" s="23">
        <f>ROUND(I30*I7,2)</f>
        <v>620889.02</v>
      </c>
      <c r="J49" s="23">
        <f>ROUND(J30*J7,2)</f>
        <v>932258.43</v>
      </c>
      <c r="K49" s="23">
        <f t="shared" si="13"/>
        <v>16341686.83</v>
      </c>
    </row>
    <row r="50" spans="1:11" ht="17.25" customHeight="1">
      <c r="A50" s="34" t="s">
        <v>47</v>
      </c>
      <c r="B50" s="19">
        <v>0</v>
      </c>
      <c r="C50" s="23">
        <f>ROUND(C31*C7,2)</f>
        <v>5220.67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3"/>
        <v>5220.67</v>
      </c>
    </row>
    <row r="51" spans="1:11" ht="17.25" customHeight="1">
      <c r="A51" s="68" t="s">
        <v>108</v>
      </c>
      <c r="B51" s="69">
        <f aca="true" t="shared" si="15" ref="B51:H51">ROUND(B32*B7,2)</f>
        <v>-3001.64</v>
      </c>
      <c r="C51" s="69">
        <f t="shared" si="15"/>
        <v>-3922.06</v>
      </c>
      <c r="D51" s="69">
        <f t="shared" si="15"/>
        <v>-4147.34</v>
      </c>
      <c r="E51" s="69">
        <f t="shared" si="15"/>
        <v>-2530.27</v>
      </c>
      <c r="F51" s="69">
        <f t="shared" si="15"/>
        <v>-3522.02</v>
      </c>
      <c r="G51" s="69">
        <f t="shared" si="15"/>
        <v>-4850.71</v>
      </c>
      <c r="H51" s="69">
        <f t="shared" si="15"/>
        <v>-2648.83</v>
      </c>
      <c r="I51" s="19">
        <v>0</v>
      </c>
      <c r="J51" s="19">
        <v>0</v>
      </c>
      <c r="K51" s="69">
        <f>SUM(B51:J51)</f>
        <v>-24622.870000000003</v>
      </c>
    </row>
    <row r="52" spans="1:11" ht="17.25" customHeight="1">
      <c r="A52" s="34" t="s">
        <v>48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3"/>
        <v>0</v>
      </c>
    </row>
    <row r="53" spans="1:11" ht="17.25" customHeight="1">
      <c r="A53" s="12" t="s">
        <v>49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8082.46</v>
      </c>
      <c r="I53" s="31">
        <f>+I35</f>
        <v>0</v>
      </c>
      <c r="J53" s="31">
        <f>+J35</f>
        <v>0</v>
      </c>
      <c r="K53" s="23">
        <f t="shared" si="13"/>
        <v>8082.46</v>
      </c>
    </row>
    <row r="54" spans="1:11" ht="17.25" customHeight="1">
      <c r="A54" s="12" t="s">
        <v>50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3"/>
        <v>0</v>
      </c>
    </row>
    <row r="55" spans="1:11" ht="17.25" customHeight="1">
      <c r="A55" s="12" t="s">
        <v>51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19">
        <v>2217.04</v>
      </c>
      <c r="K55" s="23">
        <f t="shared" si="13"/>
        <v>39405.96000000001</v>
      </c>
    </row>
    <row r="56" spans="1:11" ht="17.25" customHeight="1">
      <c r="A56" s="12" t="s">
        <v>114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3"/>
        <v>0</v>
      </c>
    </row>
    <row r="57" spans="1:11" ht="17.25" customHeight="1">
      <c r="A57" s="16" t="s">
        <v>52</v>
      </c>
      <c r="B57" s="36">
        <v>18074.07</v>
      </c>
      <c r="C57" s="36">
        <v>22902.19</v>
      </c>
      <c r="D57" s="36">
        <v>24709.6</v>
      </c>
      <c r="E57" s="36">
        <v>21767.09</v>
      </c>
      <c r="F57" s="36">
        <v>22635.2</v>
      </c>
      <c r="G57" s="36">
        <v>29027.77</v>
      </c>
      <c r="H57" s="36">
        <v>19367.56</v>
      </c>
      <c r="I57" s="19">
        <v>0</v>
      </c>
      <c r="J57" s="36">
        <v>13624.46</v>
      </c>
      <c r="K57" s="36">
        <f t="shared" si="13"/>
        <v>172107.93999999997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9"/>
      <c r="B59" s="58">
        <v>0</v>
      </c>
      <c r="C59" s="58">
        <v>0</v>
      </c>
      <c r="D59" s="58">
        <v>0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53</v>
      </c>
      <c r="B61" s="35">
        <f aca="true" t="shared" si="16" ref="B61:J61">+B62+B69+B100+B101</f>
        <v>-179490.99</v>
      </c>
      <c r="C61" s="35">
        <f t="shared" si="16"/>
        <v>-317618</v>
      </c>
      <c r="D61" s="35">
        <f t="shared" si="16"/>
        <v>-350541</v>
      </c>
      <c r="E61" s="35">
        <f t="shared" si="16"/>
        <v>-381757.91</v>
      </c>
      <c r="F61" s="35">
        <f t="shared" si="16"/>
        <v>-251380.88</v>
      </c>
      <c r="G61" s="35">
        <f t="shared" si="16"/>
        <v>-433588.85</v>
      </c>
      <c r="H61" s="35">
        <f t="shared" si="16"/>
        <v>-269713.65</v>
      </c>
      <c r="I61" s="35">
        <f t="shared" si="16"/>
        <v>-343897.38</v>
      </c>
      <c r="J61" s="35">
        <f t="shared" si="16"/>
        <v>-99997.5</v>
      </c>
      <c r="K61" s="35">
        <f>SUM(B61:J61)</f>
        <v>-2627986.1599999997</v>
      </c>
    </row>
    <row r="62" spans="1:11" ht="18.75" customHeight="1">
      <c r="A62" s="16" t="s">
        <v>77</v>
      </c>
      <c r="B62" s="35">
        <f aca="true" t="shared" si="17" ref="B62:J62">B63+B64+B65+B66+B67+B68</f>
        <v>-240423.78</v>
      </c>
      <c r="C62" s="35">
        <f t="shared" si="17"/>
        <v>-242362.57</v>
      </c>
      <c r="D62" s="35">
        <f t="shared" si="17"/>
        <v>-236739.59</v>
      </c>
      <c r="E62" s="35">
        <f t="shared" si="17"/>
        <v>-324059.97</v>
      </c>
      <c r="F62" s="35">
        <f t="shared" si="17"/>
        <v>-292006.27</v>
      </c>
      <c r="G62" s="35">
        <f t="shared" si="17"/>
        <v>-320367.49</v>
      </c>
      <c r="H62" s="35">
        <f t="shared" si="17"/>
        <v>-211470</v>
      </c>
      <c r="I62" s="35">
        <f t="shared" si="17"/>
        <v>-37437.6</v>
      </c>
      <c r="J62" s="35">
        <f t="shared" si="17"/>
        <v>-72431.8</v>
      </c>
      <c r="K62" s="35">
        <f aca="true" t="shared" si="18" ref="K62:K93">SUM(B62:J62)</f>
        <v>-1977299.07</v>
      </c>
    </row>
    <row r="63" spans="1:11" ht="18.75" customHeight="1">
      <c r="A63" s="12" t="s">
        <v>78</v>
      </c>
      <c r="B63" s="35">
        <f>-ROUND(B9*$D$3,2)</f>
        <v>-166193</v>
      </c>
      <c r="C63" s="35">
        <f aca="true" t="shared" si="19" ref="C63:J63">-ROUND(C9*$D$3,2)</f>
        <v>-231154</v>
      </c>
      <c r="D63" s="35">
        <f t="shared" si="19"/>
        <v>-196452.4</v>
      </c>
      <c r="E63" s="35">
        <f t="shared" si="19"/>
        <v>-151601</v>
      </c>
      <c r="F63" s="35">
        <f t="shared" si="19"/>
        <v>-179200.4</v>
      </c>
      <c r="G63" s="35">
        <f t="shared" si="19"/>
        <v>-234061</v>
      </c>
      <c r="H63" s="35">
        <f t="shared" si="19"/>
        <v>-211234.4</v>
      </c>
      <c r="I63" s="35">
        <f t="shared" si="19"/>
        <v>-37437.6</v>
      </c>
      <c r="J63" s="35">
        <f t="shared" si="19"/>
        <v>-72431.8</v>
      </c>
      <c r="K63" s="35">
        <f t="shared" si="18"/>
        <v>-1479765.6</v>
      </c>
    </row>
    <row r="64" spans="1:11" ht="18.75" customHeight="1">
      <c r="A64" s="12" t="s">
        <v>54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102</v>
      </c>
      <c r="B65" s="35">
        <v>-1976</v>
      </c>
      <c r="C65" s="35">
        <v>-300.2</v>
      </c>
      <c r="D65" s="35">
        <v>-642.2</v>
      </c>
      <c r="E65" s="35">
        <v>-1318.6</v>
      </c>
      <c r="F65" s="35">
        <v>-505.4</v>
      </c>
      <c r="G65" s="35">
        <v>-300.2</v>
      </c>
      <c r="H65" s="19">
        <v>-11.4</v>
      </c>
      <c r="I65" s="19">
        <v>0</v>
      </c>
      <c r="J65" s="19">
        <v>0</v>
      </c>
      <c r="K65" s="35">
        <f t="shared" si="18"/>
        <v>-5053.999999999999</v>
      </c>
    </row>
    <row r="66" spans="1:11" ht="18.75" customHeight="1">
      <c r="A66" s="12" t="s">
        <v>109</v>
      </c>
      <c r="B66" s="35">
        <v>-2120.4</v>
      </c>
      <c r="C66" s="35">
        <v>-1197</v>
      </c>
      <c r="D66" s="35">
        <v>-258.4</v>
      </c>
      <c r="E66" s="35">
        <v>-1010.8</v>
      </c>
      <c r="F66" s="35">
        <v>-319.2</v>
      </c>
      <c r="G66" s="35">
        <v>-532</v>
      </c>
      <c r="H66" s="19">
        <v>0</v>
      </c>
      <c r="I66" s="19">
        <v>0</v>
      </c>
      <c r="J66" s="19">
        <v>0</v>
      </c>
      <c r="K66" s="35">
        <f t="shared" si="18"/>
        <v>-5437.8</v>
      </c>
    </row>
    <row r="67" spans="1:11" ht="18.75" customHeight="1">
      <c r="A67" s="12" t="s">
        <v>55</v>
      </c>
      <c r="B67" s="35">
        <v>-70089.38</v>
      </c>
      <c r="C67" s="35">
        <v>-9711.37</v>
      </c>
      <c r="D67" s="35">
        <v>-39386.59</v>
      </c>
      <c r="E67" s="35">
        <v>-170129.57</v>
      </c>
      <c r="F67" s="35">
        <v>-111981.27</v>
      </c>
      <c r="G67" s="35">
        <v>-85474.29</v>
      </c>
      <c r="H67" s="35">
        <v>-224.2</v>
      </c>
      <c r="I67" s="19">
        <v>0</v>
      </c>
      <c r="J67" s="19">
        <v>0</v>
      </c>
      <c r="K67" s="35">
        <f t="shared" si="18"/>
        <v>-486996.67000000004</v>
      </c>
    </row>
    <row r="68" spans="1:11" ht="18.75" customHeight="1">
      <c r="A68" s="12" t="s">
        <v>56</v>
      </c>
      <c r="B68" s="35">
        <v>-45</v>
      </c>
      <c r="C68" s="19">
        <v>0</v>
      </c>
      <c r="D68" s="19">
        <v>0</v>
      </c>
      <c r="E68" s="35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35">
        <f t="shared" si="18"/>
        <v>-45</v>
      </c>
    </row>
    <row r="69" spans="1:11" s="74" customFormat="1" ht="18.75" customHeight="1">
      <c r="A69" s="66" t="s">
        <v>82</v>
      </c>
      <c r="B69" s="69">
        <f>SUM(B70:B98)</f>
        <v>60932.79</v>
      </c>
      <c r="C69" s="69">
        <f aca="true" t="shared" si="20" ref="C69:J69">SUM(C70:C98)</f>
        <v>-75255.43000000001</v>
      </c>
      <c r="D69" s="69">
        <f t="shared" si="20"/>
        <v>-113801.40999999999</v>
      </c>
      <c r="E69" s="69">
        <f t="shared" si="20"/>
        <v>-57697.939999999995</v>
      </c>
      <c r="F69" s="69">
        <f t="shared" si="20"/>
        <v>40625.39000000001</v>
      </c>
      <c r="G69" s="69">
        <f t="shared" si="20"/>
        <v>-113221.36</v>
      </c>
      <c r="H69" s="69">
        <f t="shared" si="20"/>
        <v>-58243.65</v>
      </c>
      <c r="I69" s="69">
        <f t="shared" si="20"/>
        <v>-68909.57999999999</v>
      </c>
      <c r="J69" s="69">
        <f t="shared" si="20"/>
        <v>-27565.7</v>
      </c>
      <c r="K69" s="69">
        <f t="shared" si="18"/>
        <v>-413136.88999999996</v>
      </c>
    </row>
    <row r="70" spans="1:11" ht="18.75" customHeight="1">
      <c r="A70" s="12" t="s">
        <v>57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8"/>
        <v>0</v>
      </c>
    </row>
    <row r="71" spans="1:11" ht="18.75" customHeight="1">
      <c r="A71" s="12" t="s">
        <v>58</v>
      </c>
      <c r="B71" s="19">
        <v>0</v>
      </c>
      <c r="C71" s="35">
        <v>-105.93</v>
      </c>
      <c r="D71" s="35">
        <v>-11.85</v>
      </c>
      <c r="E71" s="19">
        <v>0</v>
      </c>
      <c r="F71" s="19">
        <v>0</v>
      </c>
      <c r="G71" s="35">
        <v>-11.85</v>
      </c>
      <c r="H71" s="19">
        <v>0</v>
      </c>
      <c r="I71" s="19">
        <v>0</v>
      </c>
      <c r="J71" s="19">
        <v>0</v>
      </c>
      <c r="K71" s="69">
        <f t="shared" si="18"/>
        <v>-129.63</v>
      </c>
    </row>
    <row r="72" spans="1:11" ht="18.75" customHeight="1">
      <c r="A72" s="12" t="s">
        <v>59</v>
      </c>
      <c r="B72" s="19">
        <v>0</v>
      </c>
      <c r="C72" s="19">
        <v>0</v>
      </c>
      <c r="D72" s="35">
        <v>-1103.33</v>
      </c>
      <c r="E72" s="19">
        <v>0</v>
      </c>
      <c r="F72" s="35">
        <v>-393.33</v>
      </c>
      <c r="G72" s="19">
        <v>0</v>
      </c>
      <c r="H72" s="19">
        <v>0</v>
      </c>
      <c r="I72" s="47">
        <v>-2191.36</v>
      </c>
      <c r="J72" s="19">
        <v>0</v>
      </c>
      <c r="K72" s="69">
        <f t="shared" si="18"/>
        <v>-3688.02</v>
      </c>
    </row>
    <row r="73" spans="1:11" ht="18.75" customHeight="1">
      <c r="A73" s="12" t="s">
        <v>60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35">
        <v>-45000</v>
      </c>
      <c r="J73" s="19">
        <v>0</v>
      </c>
      <c r="K73" s="69">
        <f t="shared" si="18"/>
        <v>-45000</v>
      </c>
    </row>
    <row r="74" spans="1:11" ht="18.75" customHeight="1">
      <c r="A74" s="34" t="s">
        <v>61</v>
      </c>
      <c r="B74" s="35">
        <v>-14814.51</v>
      </c>
      <c r="C74" s="35">
        <v>-21505.91</v>
      </c>
      <c r="D74" s="35">
        <v>-20330.39</v>
      </c>
      <c r="E74" s="35">
        <v>-14256.9</v>
      </c>
      <c r="F74" s="35">
        <v>-19591.93</v>
      </c>
      <c r="G74" s="35">
        <v>-29855.09</v>
      </c>
      <c r="H74" s="35">
        <v>-14618.6</v>
      </c>
      <c r="I74" s="35">
        <v>-5139.11</v>
      </c>
      <c r="J74" s="35">
        <v>-10594.71</v>
      </c>
      <c r="K74" s="69">
        <f t="shared" si="18"/>
        <v>-150707.14999999997</v>
      </c>
    </row>
    <row r="75" spans="1:11" ht="18.75" customHeight="1">
      <c r="A75" s="12" t="s">
        <v>62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63</v>
      </c>
      <c r="B76" s="35">
        <v>-7526.84</v>
      </c>
      <c r="C76" s="35">
        <v>-18075.77</v>
      </c>
      <c r="D76" s="35">
        <v>-55256.32</v>
      </c>
      <c r="E76" s="35">
        <v>-5850.86</v>
      </c>
      <c r="F76" s="35">
        <v>-39706.45</v>
      </c>
      <c r="G76" s="35">
        <v>-27509.59</v>
      </c>
      <c r="H76" s="35">
        <v>-18720</v>
      </c>
      <c r="I76" s="35">
        <v>-3060</v>
      </c>
      <c r="J76" s="19">
        <v>0</v>
      </c>
      <c r="K76" s="69">
        <f t="shared" si="18"/>
        <v>-175705.83</v>
      </c>
    </row>
    <row r="77" spans="1:11" ht="18.75" customHeight="1">
      <c r="A77" s="12" t="s">
        <v>64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8"/>
        <v>0</v>
      </c>
    </row>
    <row r="78" spans="1:11" ht="18.75" customHeight="1">
      <c r="A78" s="12" t="s">
        <v>65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8"/>
        <v>0</v>
      </c>
    </row>
    <row r="79" spans="1:11" ht="18.75" customHeight="1">
      <c r="A79" s="12" t="s">
        <v>66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8"/>
        <v>0</v>
      </c>
    </row>
    <row r="80" spans="1:11" ht="18.75" customHeight="1">
      <c r="A80" s="12" t="s">
        <v>67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8"/>
        <v>0</v>
      </c>
    </row>
    <row r="81" spans="1:11" ht="18.75" customHeight="1">
      <c r="A81" s="12" t="s">
        <v>68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8"/>
        <v>0</v>
      </c>
    </row>
    <row r="82" spans="1:11" ht="18.75" customHeight="1">
      <c r="A82" s="12" t="s">
        <v>69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8"/>
        <v>0</v>
      </c>
    </row>
    <row r="83" spans="1:11" ht="18.75" customHeight="1">
      <c r="A83" s="12" t="s">
        <v>70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8"/>
        <v>0</v>
      </c>
    </row>
    <row r="84" spans="1:11" ht="18.75" customHeight="1">
      <c r="A84" s="12" t="s">
        <v>71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8"/>
        <v>0</v>
      </c>
    </row>
    <row r="85" spans="1:11" ht="18.75" customHeight="1">
      <c r="A85" s="12" t="s">
        <v>80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8"/>
        <v>0</v>
      </c>
    </row>
    <row r="86" spans="1:11" ht="18.75" customHeight="1">
      <c r="A86" s="12" t="s">
        <v>83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8"/>
        <v>0</v>
      </c>
    </row>
    <row r="87" spans="1:11" ht="18.75" customHeight="1">
      <c r="A87" s="12" t="s">
        <v>84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8"/>
        <v>0</v>
      </c>
    </row>
    <row r="88" spans="1:11" ht="18.75" customHeight="1">
      <c r="A88" s="12" t="s">
        <v>88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8"/>
        <v>0</v>
      </c>
    </row>
    <row r="89" spans="1:11" ht="18.75" customHeight="1">
      <c r="A89" s="12" t="s">
        <v>89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8"/>
        <v>0</v>
      </c>
    </row>
    <row r="90" spans="1:11" ht="18.75" customHeight="1">
      <c r="A90" s="12" t="s">
        <v>90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8"/>
        <v>0</v>
      </c>
    </row>
    <row r="91" spans="1:12" ht="18.75" customHeight="1">
      <c r="A91" s="12" t="s">
        <v>91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8"/>
        <v>0</v>
      </c>
      <c r="L91" s="56"/>
    </row>
    <row r="92" spans="1:12" ht="18.75" customHeight="1">
      <c r="A92" s="12" t="s">
        <v>113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5"/>
    </row>
    <row r="93" spans="1:12" ht="18.75" customHeight="1">
      <c r="A93" s="12" t="s">
        <v>96</v>
      </c>
      <c r="B93" s="19">
        <v>0</v>
      </c>
      <c r="C93" s="19">
        <v>0</v>
      </c>
      <c r="D93" s="19">
        <v>0</v>
      </c>
      <c r="E93" s="48">
        <v>-13098.64</v>
      </c>
      <c r="F93" s="19">
        <v>0</v>
      </c>
      <c r="G93" s="19">
        <v>0</v>
      </c>
      <c r="H93" s="19">
        <v>0</v>
      </c>
      <c r="I93" s="48">
        <v>-7836.63</v>
      </c>
      <c r="J93" s="48">
        <v>-16970.99</v>
      </c>
      <c r="K93" s="48">
        <f t="shared" si="18"/>
        <v>-37906.26</v>
      </c>
      <c r="L93" s="55"/>
    </row>
    <row r="94" spans="1:12" ht="18.75" customHeight="1">
      <c r="A94" s="12" t="s">
        <v>116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5"/>
    </row>
    <row r="95" spans="1:12" ht="18.75" customHeight="1">
      <c r="A95" s="12" t="s">
        <v>117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f>SUM(B95:J95)</f>
        <v>0</v>
      </c>
      <c r="L95" s="55"/>
    </row>
    <row r="96" spans="1:12" ht="18.75" customHeight="1">
      <c r="A96" s="12" t="s">
        <v>118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f>SUM(B96:J96)</f>
        <v>0</v>
      </c>
      <c r="L96" s="55"/>
    </row>
    <row r="97" spans="1:12" ht="18.75" customHeight="1">
      <c r="A97" s="66" t="s">
        <v>129</v>
      </c>
      <c r="B97" s="48">
        <v>56272.67</v>
      </c>
      <c r="C97" s="48">
        <v>-24012.63</v>
      </c>
      <c r="D97" s="48">
        <v>-24884.01</v>
      </c>
      <c r="E97" s="48">
        <v>-16572.21</v>
      </c>
      <c r="F97" s="48">
        <v>67430.71</v>
      </c>
      <c r="G97" s="48">
        <v>-37313.19</v>
      </c>
      <c r="H97" s="48">
        <v>-17023.65</v>
      </c>
      <c r="I97" s="48">
        <v>-3897.69</v>
      </c>
      <c r="J97" s="19">
        <v>0</v>
      </c>
      <c r="K97" s="31">
        <f>ROUND(SUM(B97:J97),2)</f>
        <v>0</v>
      </c>
      <c r="L97" s="55"/>
    </row>
    <row r="98" spans="1:12" ht="18.75" customHeight="1">
      <c r="A98" s="66" t="s">
        <v>130</v>
      </c>
      <c r="B98" s="48">
        <v>27001.47</v>
      </c>
      <c r="C98" s="48">
        <v>-11555.19</v>
      </c>
      <c r="D98" s="48">
        <v>-12215.51</v>
      </c>
      <c r="E98" s="48">
        <v>-7919.33</v>
      </c>
      <c r="F98" s="48">
        <v>32886.39</v>
      </c>
      <c r="G98" s="48">
        <v>-18531.64</v>
      </c>
      <c r="H98" s="48">
        <v>-7881.4</v>
      </c>
      <c r="I98" s="48">
        <v>-1784.79</v>
      </c>
      <c r="J98" s="19">
        <v>0</v>
      </c>
      <c r="K98" s="31">
        <f>ROUND(SUM(B98:J98),2)</f>
        <v>0</v>
      </c>
      <c r="L98" s="55"/>
    </row>
    <row r="99" spans="1:12" ht="18.75" customHeight="1">
      <c r="A99" s="12"/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55"/>
    </row>
    <row r="100" spans="1:12" ht="18.75" customHeight="1">
      <c r="A100" s="16" t="s">
        <v>132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48">
        <v>-237550.2</v>
      </c>
      <c r="J100" s="19">
        <v>0</v>
      </c>
      <c r="K100" s="48">
        <f>SUM(B100:J100)</f>
        <v>-237550.2</v>
      </c>
      <c r="L100" s="55"/>
    </row>
    <row r="101" spans="1:12" ht="18.75" customHeight="1">
      <c r="A101" s="16" t="s">
        <v>105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56"/>
    </row>
    <row r="102" spans="1:12" ht="18.75" customHeight="1">
      <c r="A102" s="16"/>
      <c r="B102" s="20">
        <v>0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31">
        <f>SUM(B102:J102)</f>
        <v>0</v>
      </c>
      <c r="L102" s="54"/>
    </row>
    <row r="103" spans="1:12" ht="18.75" customHeight="1">
      <c r="A103" s="16" t="s">
        <v>86</v>
      </c>
      <c r="B103" s="24">
        <f aca="true" t="shared" si="21" ref="B103:H103">+B104+B105</f>
        <v>1451992.4000000001</v>
      </c>
      <c r="C103" s="24">
        <f t="shared" si="21"/>
        <v>2061031.86</v>
      </c>
      <c r="D103" s="24">
        <f t="shared" si="21"/>
        <v>2422689.31</v>
      </c>
      <c r="E103" s="24">
        <f t="shared" si="21"/>
        <v>1196391.94</v>
      </c>
      <c r="F103" s="24">
        <f t="shared" si="21"/>
        <v>1821403.0499999998</v>
      </c>
      <c r="G103" s="24">
        <f t="shared" si="21"/>
        <v>2522750.5</v>
      </c>
      <c r="H103" s="24">
        <f t="shared" si="21"/>
        <v>1311475.98</v>
      </c>
      <c r="I103" s="24">
        <f>+I104+I105</f>
        <v>278057.36000000004</v>
      </c>
      <c r="J103" s="24">
        <f>+J104+J105</f>
        <v>848102.43</v>
      </c>
      <c r="K103" s="48">
        <f>SUM(B103:J103)</f>
        <v>13913894.829999998</v>
      </c>
      <c r="L103" s="54"/>
    </row>
    <row r="104" spans="1:12" ht="18.75" customHeight="1">
      <c r="A104" s="16" t="s">
        <v>85</v>
      </c>
      <c r="B104" s="24">
        <f aca="true" t="shared" si="22" ref="B104:J104">+B48+B62+B69+B100</f>
        <v>1433918.33</v>
      </c>
      <c r="C104" s="24">
        <f t="shared" si="22"/>
        <v>2038129.6700000002</v>
      </c>
      <c r="D104" s="24">
        <f t="shared" si="22"/>
        <v>2397979.71</v>
      </c>
      <c r="E104" s="24">
        <f t="shared" si="22"/>
        <v>1174624.8499999999</v>
      </c>
      <c r="F104" s="24">
        <f t="shared" si="22"/>
        <v>1798767.8499999999</v>
      </c>
      <c r="G104" s="24">
        <f t="shared" si="22"/>
        <v>2493722.73</v>
      </c>
      <c r="H104" s="24">
        <f t="shared" si="22"/>
        <v>1292108.42</v>
      </c>
      <c r="I104" s="24">
        <f t="shared" si="22"/>
        <v>278057.36000000004</v>
      </c>
      <c r="J104" s="24">
        <f t="shared" si="22"/>
        <v>834477.9700000001</v>
      </c>
      <c r="K104" s="48">
        <f>SUM(B104:J104)</f>
        <v>13741786.89</v>
      </c>
      <c r="L104" s="54"/>
    </row>
    <row r="105" spans="1:11" ht="18" customHeight="1">
      <c r="A105" s="16" t="s">
        <v>103</v>
      </c>
      <c r="B105" s="24">
        <f aca="true" t="shared" si="23" ref="B105:J105">IF(+B57+B101+B106&lt;0,0,(B57+B101+B106))</f>
        <v>18074.07</v>
      </c>
      <c r="C105" s="24">
        <f t="shared" si="23"/>
        <v>22902.19</v>
      </c>
      <c r="D105" s="24">
        <f t="shared" si="23"/>
        <v>24709.6</v>
      </c>
      <c r="E105" s="24">
        <f t="shared" si="23"/>
        <v>21767.09</v>
      </c>
      <c r="F105" s="24">
        <f t="shared" si="23"/>
        <v>22635.2</v>
      </c>
      <c r="G105" s="24">
        <f t="shared" si="23"/>
        <v>29027.77</v>
      </c>
      <c r="H105" s="24">
        <f t="shared" si="23"/>
        <v>19367.56</v>
      </c>
      <c r="I105" s="19">
        <f t="shared" si="23"/>
        <v>0</v>
      </c>
      <c r="J105" s="24">
        <f t="shared" si="23"/>
        <v>13624.46</v>
      </c>
      <c r="K105" s="48">
        <f>SUM(B105:J105)</f>
        <v>172107.93999999997</v>
      </c>
    </row>
    <row r="106" spans="1:13" ht="18.75" customHeight="1">
      <c r="A106" s="16" t="s">
        <v>87</v>
      </c>
      <c r="B106" s="19">
        <v>0</v>
      </c>
      <c r="C106" s="19">
        <v>0</v>
      </c>
      <c r="D106" s="19">
        <v>0</v>
      </c>
      <c r="E106" s="19">
        <v>0</v>
      </c>
      <c r="F106" s="19">
        <v>0</v>
      </c>
      <c r="G106" s="19">
        <v>0</v>
      </c>
      <c r="H106" s="19">
        <v>0</v>
      </c>
      <c r="I106" s="19">
        <v>0</v>
      </c>
      <c r="J106" s="19">
        <v>0</v>
      </c>
      <c r="K106" s="19">
        <f>SUM(B106:J106)</f>
        <v>0</v>
      </c>
      <c r="M106" s="57"/>
    </row>
    <row r="107" spans="1:11" ht="18.75" customHeight="1">
      <c r="A107" s="16" t="s">
        <v>104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48"/>
    </row>
    <row r="108" spans="1:11" ht="18.75" customHeight="1">
      <c r="A108" s="2"/>
      <c r="B108" s="20">
        <v>0</v>
      </c>
      <c r="C108" s="20">
        <v>0</v>
      </c>
      <c r="D108" s="20">
        <v>0</v>
      </c>
      <c r="E108" s="20">
        <v>0</v>
      </c>
      <c r="F108" s="20">
        <v>0</v>
      </c>
      <c r="G108" s="20">
        <v>0</v>
      </c>
      <c r="H108" s="20">
        <v>0</v>
      </c>
      <c r="I108" s="20">
        <v>0</v>
      </c>
      <c r="J108" s="20">
        <v>0</v>
      </c>
      <c r="K108" s="20"/>
    </row>
    <row r="109" spans="1:11" ht="18.75" customHeight="1">
      <c r="A109" s="37"/>
      <c r="B109" s="37"/>
      <c r="C109" s="37"/>
      <c r="D109" s="37"/>
      <c r="E109" s="37"/>
      <c r="F109" s="37"/>
      <c r="G109" s="37"/>
      <c r="H109" s="37"/>
      <c r="I109" s="37"/>
      <c r="J109" s="37"/>
      <c r="K109" s="37"/>
    </row>
    <row r="110" spans="1:11" ht="18.75" customHeight="1">
      <c r="A110" s="8"/>
      <c r="B110" s="45">
        <v>0</v>
      </c>
      <c r="C110" s="45">
        <v>0</v>
      </c>
      <c r="D110" s="45">
        <v>0</v>
      </c>
      <c r="E110" s="45">
        <v>0</v>
      </c>
      <c r="F110" s="45">
        <v>0</v>
      </c>
      <c r="G110" s="45">
        <v>0</v>
      </c>
      <c r="H110" s="45">
        <v>0</v>
      </c>
      <c r="I110" s="45">
        <v>0</v>
      </c>
      <c r="J110" s="45">
        <v>0</v>
      </c>
      <c r="K110" s="45"/>
    </row>
    <row r="111" spans="1:12" ht="18.75" customHeight="1">
      <c r="A111" s="25" t="s">
        <v>72</v>
      </c>
      <c r="B111" s="18">
        <v>0</v>
      </c>
      <c r="C111" s="18">
        <v>0</v>
      </c>
      <c r="D111" s="18">
        <v>0</v>
      </c>
      <c r="E111" s="18">
        <v>0</v>
      </c>
      <c r="F111" s="18">
        <v>0</v>
      </c>
      <c r="G111" s="18">
        <v>0</v>
      </c>
      <c r="H111" s="18">
        <v>0</v>
      </c>
      <c r="I111" s="18">
        <v>0</v>
      </c>
      <c r="J111" s="18">
        <v>0</v>
      </c>
      <c r="K111" s="41">
        <f>SUM(K112:K129)</f>
        <v>13913894.829999998</v>
      </c>
      <c r="L111" s="54"/>
    </row>
    <row r="112" spans="1:11" ht="18.75" customHeight="1">
      <c r="A112" s="26" t="s">
        <v>73</v>
      </c>
      <c r="B112" s="27">
        <v>187392.58</v>
      </c>
      <c r="C112" s="40">
        <v>0</v>
      </c>
      <c r="D112" s="40">
        <v>0</v>
      </c>
      <c r="E112" s="40">
        <v>0</v>
      </c>
      <c r="F112" s="40">
        <v>0</v>
      </c>
      <c r="G112" s="40">
        <v>0</v>
      </c>
      <c r="H112" s="40">
        <v>0</v>
      </c>
      <c r="I112" s="40">
        <v>0</v>
      </c>
      <c r="J112" s="40">
        <v>0</v>
      </c>
      <c r="K112" s="41">
        <f>SUM(B112:J112)</f>
        <v>187392.58</v>
      </c>
    </row>
    <row r="113" spans="1:11" ht="18.75" customHeight="1">
      <c r="A113" s="26" t="s">
        <v>74</v>
      </c>
      <c r="B113" s="27">
        <v>1264599.82</v>
      </c>
      <c r="C113" s="40">
        <v>0</v>
      </c>
      <c r="D113" s="40">
        <v>0</v>
      </c>
      <c r="E113" s="40">
        <v>0</v>
      </c>
      <c r="F113" s="40">
        <v>0</v>
      </c>
      <c r="G113" s="40">
        <v>0</v>
      </c>
      <c r="H113" s="40">
        <v>0</v>
      </c>
      <c r="I113" s="40">
        <v>0</v>
      </c>
      <c r="J113" s="40">
        <v>0</v>
      </c>
      <c r="K113" s="41">
        <f aca="true" t="shared" si="24" ref="K113:K129">SUM(B113:J113)</f>
        <v>1264599.82</v>
      </c>
    </row>
    <row r="114" spans="1:11" ht="18.75" customHeight="1">
      <c r="A114" s="26" t="s">
        <v>75</v>
      </c>
      <c r="B114" s="40">
        <v>0</v>
      </c>
      <c r="C114" s="27">
        <f>+C103</f>
        <v>2061031.86</v>
      </c>
      <c r="D114" s="40">
        <v>0</v>
      </c>
      <c r="E114" s="40">
        <v>0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41">
        <f t="shared" si="24"/>
        <v>2061031.86</v>
      </c>
    </row>
    <row r="115" spans="1:11" ht="18.75" customHeight="1">
      <c r="A115" s="26" t="s">
        <v>76</v>
      </c>
      <c r="B115" s="40">
        <v>0</v>
      </c>
      <c r="C115" s="40">
        <v>0</v>
      </c>
      <c r="D115" s="27">
        <f>+D103</f>
        <v>2422689.31</v>
      </c>
      <c r="E115" s="40">
        <v>0</v>
      </c>
      <c r="F115" s="40">
        <v>0</v>
      </c>
      <c r="G115" s="40">
        <v>0</v>
      </c>
      <c r="H115" s="40">
        <v>0</v>
      </c>
      <c r="I115" s="40">
        <v>0</v>
      </c>
      <c r="J115" s="40">
        <v>0</v>
      </c>
      <c r="K115" s="41">
        <f t="shared" si="24"/>
        <v>2422689.31</v>
      </c>
    </row>
    <row r="116" spans="1:11" ht="18.75" customHeight="1">
      <c r="A116" s="26" t="s">
        <v>92</v>
      </c>
      <c r="B116" s="40">
        <v>0</v>
      </c>
      <c r="C116" s="40">
        <v>0</v>
      </c>
      <c r="D116" s="40">
        <v>0</v>
      </c>
      <c r="E116" s="27">
        <f>+E103</f>
        <v>1196391.94</v>
      </c>
      <c r="F116" s="40">
        <v>0</v>
      </c>
      <c r="G116" s="40">
        <v>0</v>
      </c>
      <c r="H116" s="40">
        <v>0</v>
      </c>
      <c r="I116" s="40">
        <v>0</v>
      </c>
      <c r="J116" s="40">
        <v>0</v>
      </c>
      <c r="K116" s="41">
        <f t="shared" si="24"/>
        <v>1196391.94</v>
      </c>
    </row>
    <row r="117" spans="1:11" ht="18.75" customHeight="1">
      <c r="A117" s="70" t="s">
        <v>110</v>
      </c>
      <c r="B117" s="40">
        <v>0</v>
      </c>
      <c r="C117" s="40">
        <v>0</v>
      </c>
      <c r="D117" s="40">
        <v>0</v>
      </c>
      <c r="E117" s="40">
        <v>0</v>
      </c>
      <c r="F117" s="27">
        <v>343188.26</v>
      </c>
      <c r="G117" s="40">
        <v>0</v>
      </c>
      <c r="H117" s="40">
        <v>0</v>
      </c>
      <c r="I117" s="40">
        <v>0</v>
      </c>
      <c r="J117" s="40">
        <v>0</v>
      </c>
      <c r="K117" s="41">
        <f t="shared" si="24"/>
        <v>343188.26</v>
      </c>
    </row>
    <row r="118" spans="1:11" ht="18.75" customHeight="1">
      <c r="A118" s="70" t="s">
        <v>111</v>
      </c>
      <c r="B118" s="40">
        <v>0</v>
      </c>
      <c r="C118" s="40">
        <v>0</v>
      </c>
      <c r="D118" s="40">
        <v>0</v>
      </c>
      <c r="E118" s="40">
        <v>0</v>
      </c>
      <c r="F118" s="27">
        <v>645994.3</v>
      </c>
      <c r="G118" s="40">
        <v>0</v>
      </c>
      <c r="H118" s="40">
        <v>0</v>
      </c>
      <c r="I118" s="40">
        <v>0</v>
      </c>
      <c r="J118" s="40">
        <v>0</v>
      </c>
      <c r="K118" s="41">
        <f t="shared" si="24"/>
        <v>645994.3</v>
      </c>
    </row>
    <row r="119" spans="1:11" ht="18.75" customHeight="1">
      <c r="A119" s="70" t="s">
        <v>112</v>
      </c>
      <c r="B119" s="40">
        <v>0</v>
      </c>
      <c r="C119" s="40">
        <v>0</v>
      </c>
      <c r="D119" s="40">
        <v>0</v>
      </c>
      <c r="E119" s="40">
        <v>0</v>
      </c>
      <c r="F119" s="27">
        <v>92207.39</v>
      </c>
      <c r="G119" s="40">
        <v>0</v>
      </c>
      <c r="H119" s="40">
        <v>0</v>
      </c>
      <c r="I119" s="40">
        <v>0</v>
      </c>
      <c r="J119" s="40">
        <v>0</v>
      </c>
      <c r="K119" s="41">
        <f t="shared" si="24"/>
        <v>92207.39</v>
      </c>
    </row>
    <row r="120" spans="1:11" ht="18.75" customHeight="1">
      <c r="A120" s="70" t="s">
        <v>119</v>
      </c>
      <c r="B120" s="72">
        <v>0</v>
      </c>
      <c r="C120" s="72">
        <v>0</v>
      </c>
      <c r="D120" s="72">
        <v>0</v>
      </c>
      <c r="E120" s="72">
        <v>0</v>
      </c>
      <c r="F120" s="73">
        <v>740013.09</v>
      </c>
      <c r="G120" s="72">
        <v>0</v>
      </c>
      <c r="H120" s="72">
        <v>0</v>
      </c>
      <c r="I120" s="72">
        <v>0</v>
      </c>
      <c r="J120" s="72">
        <v>0</v>
      </c>
      <c r="K120" s="73">
        <f t="shared" si="24"/>
        <v>740013.09</v>
      </c>
    </row>
    <row r="121" spans="1:11" ht="18.75" customHeight="1">
      <c r="A121" s="70" t="s">
        <v>120</v>
      </c>
      <c r="B121" s="40">
        <v>0</v>
      </c>
      <c r="C121" s="40">
        <v>0</v>
      </c>
      <c r="D121" s="40">
        <v>0</v>
      </c>
      <c r="E121" s="40">
        <v>0</v>
      </c>
      <c r="F121" s="40">
        <v>0</v>
      </c>
      <c r="G121" s="27">
        <v>740879.88</v>
      </c>
      <c r="H121" s="40">
        <v>0</v>
      </c>
      <c r="I121" s="40">
        <v>0</v>
      </c>
      <c r="J121" s="40">
        <v>0</v>
      </c>
      <c r="K121" s="41">
        <f t="shared" si="24"/>
        <v>740879.88</v>
      </c>
    </row>
    <row r="122" spans="1:11" ht="18.75" customHeight="1">
      <c r="A122" s="70" t="s">
        <v>121</v>
      </c>
      <c r="B122" s="40">
        <v>0</v>
      </c>
      <c r="C122" s="40">
        <v>0</v>
      </c>
      <c r="D122" s="40">
        <v>0</v>
      </c>
      <c r="E122" s="40">
        <v>0</v>
      </c>
      <c r="F122" s="40">
        <v>0</v>
      </c>
      <c r="G122" s="27">
        <v>58820.31</v>
      </c>
      <c r="H122" s="40">
        <v>0</v>
      </c>
      <c r="I122" s="40">
        <v>0</v>
      </c>
      <c r="J122" s="40">
        <v>0</v>
      </c>
      <c r="K122" s="41">
        <f t="shared" si="24"/>
        <v>58820.31</v>
      </c>
    </row>
    <row r="123" spans="1:11" ht="18.75" customHeight="1">
      <c r="A123" s="70" t="s">
        <v>122</v>
      </c>
      <c r="B123" s="40">
        <v>0</v>
      </c>
      <c r="C123" s="40">
        <v>0</v>
      </c>
      <c r="D123" s="40">
        <v>0</v>
      </c>
      <c r="E123" s="40">
        <v>0</v>
      </c>
      <c r="F123" s="40">
        <v>0</v>
      </c>
      <c r="G123" s="27">
        <v>381636.77</v>
      </c>
      <c r="H123" s="40">
        <v>0</v>
      </c>
      <c r="I123" s="40">
        <v>0</v>
      </c>
      <c r="J123" s="40">
        <v>0</v>
      </c>
      <c r="K123" s="41">
        <f t="shared" si="24"/>
        <v>381636.77</v>
      </c>
    </row>
    <row r="124" spans="1:11" ht="18.75" customHeight="1">
      <c r="A124" s="70" t="s">
        <v>123</v>
      </c>
      <c r="B124" s="40">
        <v>0</v>
      </c>
      <c r="C124" s="40">
        <v>0</v>
      </c>
      <c r="D124" s="40">
        <v>0</v>
      </c>
      <c r="E124" s="40">
        <v>0</v>
      </c>
      <c r="F124" s="40">
        <v>0</v>
      </c>
      <c r="G124" s="27">
        <v>365615.2</v>
      </c>
      <c r="H124" s="40">
        <v>0</v>
      </c>
      <c r="I124" s="40">
        <v>0</v>
      </c>
      <c r="J124" s="40">
        <v>0</v>
      </c>
      <c r="K124" s="41">
        <f t="shared" si="24"/>
        <v>365615.2</v>
      </c>
    </row>
    <row r="125" spans="1:11" ht="18.75" customHeight="1">
      <c r="A125" s="70" t="s">
        <v>124</v>
      </c>
      <c r="B125" s="40">
        <v>0</v>
      </c>
      <c r="C125" s="40">
        <v>0</v>
      </c>
      <c r="D125" s="40">
        <v>0</v>
      </c>
      <c r="E125" s="40">
        <v>0</v>
      </c>
      <c r="F125" s="40">
        <v>0</v>
      </c>
      <c r="G125" s="27">
        <v>975798.34</v>
      </c>
      <c r="H125" s="40">
        <v>0</v>
      </c>
      <c r="I125" s="40">
        <v>0</v>
      </c>
      <c r="J125" s="40">
        <v>0</v>
      </c>
      <c r="K125" s="41">
        <f t="shared" si="24"/>
        <v>975798.34</v>
      </c>
    </row>
    <row r="126" spans="1:11" ht="18.75" customHeight="1">
      <c r="A126" s="70" t="s">
        <v>125</v>
      </c>
      <c r="B126" s="40">
        <v>0</v>
      </c>
      <c r="C126" s="40">
        <v>0</v>
      </c>
      <c r="D126" s="40">
        <v>0</v>
      </c>
      <c r="E126" s="40">
        <v>0</v>
      </c>
      <c r="F126" s="40">
        <v>0</v>
      </c>
      <c r="G126" s="40">
        <v>0</v>
      </c>
      <c r="H126" s="27">
        <v>477140.7</v>
      </c>
      <c r="I126" s="40">
        <v>0</v>
      </c>
      <c r="J126" s="40">
        <v>0</v>
      </c>
      <c r="K126" s="41">
        <f t="shared" si="24"/>
        <v>477140.7</v>
      </c>
    </row>
    <row r="127" spans="1:11" ht="18.75" customHeight="1">
      <c r="A127" s="70" t="s">
        <v>126</v>
      </c>
      <c r="B127" s="40">
        <v>0</v>
      </c>
      <c r="C127" s="40">
        <v>0</v>
      </c>
      <c r="D127" s="40">
        <v>0</v>
      </c>
      <c r="E127" s="40">
        <v>0</v>
      </c>
      <c r="F127" s="40">
        <v>0</v>
      </c>
      <c r="G127" s="40">
        <v>0</v>
      </c>
      <c r="H127" s="27">
        <v>834335.29</v>
      </c>
      <c r="I127" s="40">
        <v>0</v>
      </c>
      <c r="J127" s="40">
        <v>0</v>
      </c>
      <c r="K127" s="41">
        <f t="shared" si="24"/>
        <v>834335.29</v>
      </c>
    </row>
    <row r="128" spans="1:11" ht="18.75" customHeight="1">
      <c r="A128" s="70" t="s">
        <v>127</v>
      </c>
      <c r="B128" s="40">
        <v>0</v>
      </c>
      <c r="C128" s="40">
        <v>0</v>
      </c>
      <c r="D128" s="40">
        <v>0</v>
      </c>
      <c r="E128" s="40">
        <v>0</v>
      </c>
      <c r="F128" s="40">
        <v>0</v>
      </c>
      <c r="G128" s="40">
        <v>0</v>
      </c>
      <c r="H128" s="40">
        <v>0</v>
      </c>
      <c r="I128" s="27">
        <v>278057.36</v>
      </c>
      <c r="J128" s="40">
        <v>0</v>
      </c>
      <c r="K128" s="41">
        <f t="shared" si="24"/>
        <v>278057.36</v>
      </c>
    </row>
    <row r="129" spans="1:11" ht="18.75" customHeight="1">
      <c r="A129" s="71" t="s">
        <v>128</v>
      </c>
      <c r="B129" s="42">
        <v>0</v>
      </c>
      <c r="C129" s="42">
        <v>0</v>
      </c>
      <c r="D129" s="42">
        <v>0</v>
      </c>
      <c r="E129" s="42">
        <v>0</v>
      </c>
      <c r="F129" s="42">
        <v>0</v>
      </c>
      <c r="G129" s="42">
        <v>0</v>
      </c>
      <c r="H129" s="42">
        <v>0</v>
      </c>
      <c r="I129" s="42">
        <v>0</v>
      </c>
      <c r="J129" s="43">
        <v>848102.43</v>
      </c>
      <c r="K129" s="44">
        <f t="shared" si="24"/>
        <v>848102.43</v>
      </c>
    </row>
    <row r="130" spans="1:11" ht="18.75" customHeight="1">
      <c r="A130" s="38" t="s">
        <v>133</v>
      </c>
      <c r="B130" s="50">
        <v>0</v>
      </c>
      <c r="C130" s="50">
        <v>0</v>
      </c>
      <c r="D130" s="50">
        <v>0</v>
      </c>
      <c r="E130" s="50">
        <v>0</v>
      </c>
      <c r="F130" s="50">
        <v>0</v>
      </c>
      <c r="G130" s="50">
        <v>0</v>
      </c>
      <c r="H130" s="50">
        <v>0</v>
      </c>
      <c r="I130" s="50">
        <v>0</v>
      </c>
      <c r="J130" s="50">
        <f>J103-J129</f>
        <v>0</v>
      </c>
      <c r="K130" s="51"/>
    </row>
    <row r="131" ht="18.75" customHeight="1">
      <c r="A131" s="59" t="s">
        <v>134</v>
      </c>
    </row>
    <row r="132" ht="18.75" customHeight="1">
      <c r="A132" s="39"/>
    </row>
    <row r="133" ht="18.75" customHeight="1">
      <c r="A133" s="39"/>
    </row>
    <row r="134" ht="15.75">
      <c r="A134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2016-04-07T20:50:10Z</dcterms:modified>
  <cp:category/>
  <cp:version/>
  <cp:contentType/>
  <cp:contentStatus/>
</cp:coreProperties>
</file>