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35" windowHeight="978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<sst xmlns="http://schemas.openxmlformats.org/spreadsheetml/2006/main" count="110" uniqueCount="108">
  <si>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DEMONSTRATIVO DE REMUNERAÇÃO DO SUBSISTEMA LOCAL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</si>
  <si>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</si>
  <si>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</si>
  <si>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</si>
  <si>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</si>
  <si>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</si>
  <si>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</si>
  <si>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</si>
  <si>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</si>
  <si>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</si>
  <si>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</si>
  <si>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</si>
  <si>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</si>
  <si>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</si>
  <si>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</si>
  <si>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</si>
  <si>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</si>
  <si>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</si>
  <si>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</si>
  <si>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</si>
  <si>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</si>
  <si>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</si>
  <si>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</si>
  <si>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</si>
  <si>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</si>
  <si>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</si>
  <si>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</si>
  <si>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</si>
  <si>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</si>
  <si>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</si>
  <si>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</si>
  <si>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</si>
  <si>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</si>
  <si>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</si>
  <si>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</si>
  <si>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</si>
  <si>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</si>
  <si>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</si>
  <si>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</si>
  <si>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</si>
  <si>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</si>
  <si>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</si>
  <si>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</si>
  <si>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</si>
  <si>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</si>
  <si>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</si>
  <si>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</si>
  <si>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 Fatores Contratuais</t>
  </si>
  <si>
    <t>2.1.  Fator de Integração</t>
  </si>
  <si>
    <t>2.2.  Fator de Gratuidade</t>
  </si>
  <si>
    <t>3. Ponderação dos Fatores de Integração e de Gratuidade  (((1.1. + 1.2.) x 2.1.) + (1.3. x 2.2.))/1.</t>
  </si>
  <si>
    <t>4. Tarifa de Remuneração por Passageiro Transportado</t>
  </si>
  <si>
    <t>4.1.  Tarifa de Remuneração por Passageiro Transportado Ajustada (3. x 4.)</t>
  </si>
  <si>
    <t>5. Remuneração dos Validadores Eletrônicos ( 5.1 x 5.2)</t>
  </si>
  <si>
    <t>5.2.  Remuneração por Validador</t>
  </si>
  <si>
    <t xml:space="preserve">6. Remuneração Bruta do Operador </t>
  </si>
  <si>
    <t>6.1. Pelo Transporte de Passageiros (1 x 4.1)</t>
  </si>
  <si>
    <t xml:space="preserve">6.2. Pela instalação dos Validadores Eletrônicos (4.2 x 1) </t>
  </si>
  <si>
    <t>6.3. Remuneração de Validadores Eletrônicos (5)</t>
  </si>
  <si>
    <t>6.1. Remuneração pelo Serviço Atende</t>
  </si>
  <si>
    <t>7. Acertos Financeiros (7.1. + 7.2. + 7.3. + 7.4.)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</si>
  <si>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</si>
  <si>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</si>
  <si>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</si>
  <si>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</si>
  <si>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</si>
  <si>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</si>
  <si>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</si>
  <si>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</si>
  <si>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</si>
  <si>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</si>
  <si>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7.2.7. Retenção/Devolução - instalação de  validadores</t>
  </si>
  <si>
    <t>7.3. Revisão de Remuneração pelo Transporte Coletivo</t>
  </si>
  <si>
    <t>7.4. Revisão de Remuneração pelo Serviço Atende</t>
  </si>
  <si>
    <t>8. Remuneração Líquida a Pagar às Empresas (5. + 6.)</t>
  </si>
  <si>
    <t>9. Distribuição da Remuneração entre as Empresas</t>
  </si>
  <si>
    <t>9.1. Spencer</t>
  </si>
  <si>
    <t>9.2. Norte Buss</t>
  </si>
  <si>
    <t>9.3. Transunião</t>
  </si>
  <si>
    <t>9.4. Qualibus</t>
  </si>
  <si>
    <t>9.5. Pêssego Transportes</t>
  </si>
  <si>
    <t>9.6. Allibus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</si>
  <si>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</si>
  <si>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</si>
  <si>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</si>
  <si>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</si>
  <si>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</si>
  <si>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</si>
  <si>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</si>
  <si>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10.1. Spencer</t>
  </si>
  <si>
    <t>10.2. Norte Buss</t>
  </si>
  <si>
    <t>10.3. Transunião</t>
  </si>
  <si>
    <t>10.4. Qualibus</t>
  </si>
  <si>
    <t>10.5. Pêssego Transportes</t>
  </si>
  <si>
    <t>10.6. Allibus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</si>
  <si>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</si>
  <si>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</si>
  <si>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</si>
  <si>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</si>
  <si>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</si>
  <si>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</si>
  <si>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</si>
  <si>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4.2.  Pela Instalação de Validadores Eletrônicos (Posição em 31/10/15)</t>
  </si>
  <si>
    <t>5.1.  Quantidade de Validadores Remunerados (Posição em 31/10/15)</t>
  </si>
  <si>
    <t>10. Tarifa de Remuneração por Passageiro (2)</t>
  </si>
  <si>
    <t xml:space="preserve">Nota: (1) Revisões no período:
                - Reembolso da rede da madrugada (linhas noturnas), mês de setembro/15, todas as áreas que compõem a rede;
                - Passageiros transportados, processada pelo sistema de bilhetagem eletrônica, e revisão de fatores de integração e de gratuidade, mês de setembro/15, todas as áreas. Total de 1.500.348 passageiros.
           (2) Tarifa de remuneração de cada empresa considerando a aplicação dos fatores de integração e de gratuidade e, também, reequilibrio interno estabelecido e informado pelo consórcio. Não consideram os acertos financeiros previstos no item 7. </t>
  </si>
  <si>
    <t>OPERAÇÃO DE 01 A 31/10/15 - VENCIMENTO DE 08/10 A 09/11/15</t>
  </si>
  <si>
    <t>7.4. Saldo Negativo no Decorrer Período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</si>
</sst>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_-&quot;R$&quot;\ * #,##0.0000_-;\-&quot;R$&quot;\ * #,##0.0000_-;_-&quot;R$&quot;\ * &quot;-&quot;??_-;_-@_-"/>
    <numFmt numFmtId="168" formatCode="_(&quot;R$ &quot;* #,##0.00_);_(&quot;R$ &quot;* \(#,##0.00\);_(&quot;R$ &quot;* &quot;-&quot;??_);_(@_)"/>
    <numFmt numFmtId="169" formatCode="0.000000000000"/>
    <numFmt numFmtId="170" formatCode="_-&quot;R$&quot;\ * #,##0.000000000000_-;\-&quot;R$&quot;\ * #,##0.000000000000_-;_-&quot;R$&quot;\ * &quot;-&quot;??????????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_(* #,##0.000_);_(* \(#,##0.00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4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1"/>
    </xf>
    <xf numFmtId="165" fontId="42" fillId="0" borderId="11" xfId="52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indent="2"/>
    </xf>
    <xf numFmtId="165" fontId="42" fillId="0" borderId="13" xfId="52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indent="3"/>
    </xf>
    <xf numFmtId="165" fontId="42" fillId="0" borderId="13" xfId="52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4"/>
    </xf>
    <xf numFmtId="0" fontId="23" fillId="0" borderId="13" xfId="0" applyFont="1" applyFill="1" applyBorder="1" applyAlignment="1">
      <alignment horizontal="left" vertical="center" indent="3"/>
    </xf>
    <xf numFmtId="0" fontId="42" fillId="0" borderId="13" xfId="0" applyFont="1" applyFill="1" applyBorder="1" applyAlignment="1">
      <alignment horizontal="left" vertical="center" indent="2"/>
    </xf>
    <xf numFmtId="165" fontId="42" fillId="0" borderId="13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1"/>
    </xf>
    <xf numFmtId="0" fontId="42" fillId="0" borderId="13" xfId="0" applyFont="1" applyFill="1" applyBorder="1" applyAlignment="1">
      <alignment vertical="center"/>
    </xf>
    <xf numFmtId="164" fontId="42" fillId="0" borderId="13" xfId="52" applyFont="1" applyFill="1" applyBorder="1" applyAlignment="1">
      <alignment vertical="center"/>
    </xf>
    <xf numFmtId="166" fontId="42" fillId="0" borderId="13" xfId="45" applyNumberFormat="1" applyFont="1" applyFill="1" applyBorder="1" applyAlignment="1">
      <alignment horizontal="center" vertical="center"/>
    </xf>
    <xf numFmtId="164" fontId="42" fillId="0" borderId="13" xfId="45" applyNumberFormat="1" applyFont="1" applyFill="1" applyBorder="1" applyAlignment="1">
      <alignment horizontal="center" vertical="center"/>
    </xf>
    <xf numFmtId="164" fontId="43" fillId="0" borderId="13" xfId="45" applyNumberFormat="1" applyFont="1" applyFill="1" applyBorder="1" applyAlignment="1">
      <alignment horizontal="center" vertical="center"/>
    </xf>
    <xf numFmtId="165" fontId="43" fillId="0" borderId="13" xfId="5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wrapText="1" indent="1"/>
    </xf>
    <xf numFmtId="166" fontId="42" fillId="0" borderId="13" xfId="52" applyNumberFormat="1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horizontal="center" vertical="center"/>
    </xf>
    <xf numFmtId="164" fontId="43" fillId="0" borderId="13" xfId="45" applyNumberFormat="1" applyFont="1" applyFill="1" applyBorder="1" applyAlignment="1">
      <alignment vertical="center"/>
    </xf>
    <xf numFmtId="164" fontId="42" fillId="0" borderId="13" xfId="45" applyNumberFormat="1" applyFont="1" applyFill="1" applyBorder="1" applyAlignment="1">
      <alignment vertical="center"/>
    </xf>
    <xf numFmtId="0" fontId="42" fillId="34" borderId="13" xfId="0" applyFont="1" applyFill="1" applyBorder="1" applyAlignment="1">
      <alignment horizontal="left" vertical="center" indent="2"/>
    </xf>
    <xf numFmtId="164" fontId="43" fillId="34" borderId="13" xfId="52" applyFont="1" applyFill="1" applyBorder="1" applyAlignment="1">
      <alignment vertical="center"/>
    </xf>
    <xf numFmtId="0" fontId="42" fillId="34" borderId="13" xfId="0" applyFont="1" applyFill="1" applyBorder="1" applyAlignment="1">
      <alignment vertical="center"/>
    </xf>
    <xf numFmtId="164" fontId="42" fillId="34" borderId="13" xfId="52" applyFont="1" applyFill="1" applyBorder="1" applyAlignment="1">
      <alignment vertical="center"/>
    </xf>
    <xf numFmtId="0" fontId="42" fillId="34" borderId="13" xfId="0" applyFont="1" applyFill="1" applyBorder="1" applyAlignment="1">
      <alignment horizontal="left" vertical="center" indent="1"/>
    </xf>
    <xf numFmtId="44" fontId="42" fillId="34" borderId="13" xfId="45" applyFont="1" applyFill="1" applyBorder="1" applyAlignment="1">
      <alignment horizontal="center" vertical="center"/>
    </xf>
    <xf numFmtId="168" fontId="42" fillId="0" borderId="13" xfId="45" applyNumberFormat="1" applyFont="1" applyFill="1" applyBorder="1" applyAlignment="1">
      <alignment horizontal="center" vertical="center"/>
    </xf>
    <xf numFmtId="165" fontId="42" fillId="34" borderId="13" xfId="52" applyNumberFormat="1" applyFont="1" applyFill="1" applyBorder="1" applyAlignment="1">
      <alignment vertical="center"/>
    </xf>
    <xf numFmtId="0" fontId="42" fillId="35" borderId="13" xfId="0" applyFont="1" applyFill="1" applyBorder="1" applyAlignment="1">
      <alignment horizontal="left" vertical="center" indent="1"/>
    </xf>
    <xf numFmtId="44" fontId="42" fillId="35" borderId="13" xfId="45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 indent="3"/>
    </xf>
    <xf numFmtId="44" fontId="42" fillId="0" borderId="13" xfId="45" applyFont="1" applyFill="1" applyBorder="1" applyAlignment="1">
      <alignment horizontal="center" vertical="center"/>
    </xf>
    <xf numFmtId="168" fontId="42" fillId="0" borderId="13" xfId="45" applyNumberFormat="1" applyFont="1" applyFill="1" applyBorder="1" applyAlignment="1">
      <alignment vertical="center"/>
    </xf>
    <xf numFmtId="164" fontId="42" fillId="0" borderId="13" xfId="52" applyFont="1" applyFill="1" applyBorder="1" applyAlignment="1">
      <alignment horizontal="center" vertical="center"/>
    </xf>
    <xf numFmtId="164" fontId="42" fillId="0" borderId="13" xfId="52" applyFont="1" applyFill="1" applyBorder="1" applyAlignment="1">
      <alignment horizontal="left" vertical="center" indent="2"/>
    </xf>
    <xf numFmtId="44" fontId="42" fillId="0" borderId="13" xfId="45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0" fontId="42" fillId="0" borderId="14" xfId="0" applyFont="1" applyFill="1" applyBorder="1" applyAlignment="1">
      <alignment vertical="center"/>
    </xf>
    <xf numFmtId="164" fontId="42" fillId="0" borderId="14" xfId="52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2"/>
    </xf>
    <xf numFmtId="164" fontId="0" fillId="0" borderId="13" xfId="45" applyNumberFormat="1" applyFont="1" applyBorder="1" applyAlignment="1">
      <alignment vertical="center"/>
    </xf>
    <xf numFmtId="164" fontId="0" fillId="0" borderId="13" xfId="45" applyNumberFormat="1" applyFont="1" applyFill="1" applyBorder="1" applyAlignment="1">
      <alignment vertical="center"/>
    </xf>
    <xf numFmtId="44" fontId="42" fillId="0" borderId="13" xfId="45" applyFont="1" applyBorder="1" applyAlignment="1">
      <alignment vertical="center"/>
    </xf>
    <xf numFmtId="164" fontId="42" fillId="0" borderId="13" xfId="45" applyNumberFormat="1" applyFont="1" applyBorder="1" applyAlignment="1">
      <alignment vertical="center"/>
    </xf>
    <xf numFmtId="164" fontId="43" fillId="0" borderId="13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 indent="2"/>
    </xf>
    <xf numFmtId="164" fontId="42" fillId="0" borderId="11" xfId="45" applyNumberFormat="1" applyFont="1" applyBorder="1" applyAlignment="1">
      <alignment vertical="center"/>
    </xf>
    <xf numFmtId="164" fontId="42" fillId="0" borderId="11" xfId="45" applyNumberFormat="1" applyFont="1" applyFill="1" applyBorder="1" applyAlignment="1">
      <alignment vertical="center"/>
    </xf>
    <xf numFmtId="166" fontId="42" fillId="0" borderId="13" xfId="52" applyNumberFormat="1" applyFont="1" applyBorder="1" applyAlignment="1">
      <alignment vertical="center"/>
    </xf>
    <xf numFmtId="166" fontId="42" fillId="0" borderId="13" xfId="52" applyNumberFormat="1" applyFont="1" applyFill="1" applyBorder="1" applyAlignment="1">
      <alignment vertical="center"/>
    </xf>
    <xf numFmtId="44" fontId="43" fillId="0" borderId="13" xfId="45" applyFont="1" applyFill="1" applyBorder="1" applyAlignment="1">
      <alignment vertical="center"/>
    </xf>
    <xf numFmtId="166" fontId="42" fillId="0" borderId="14" xfId="52" applyNumberFormat="1" applyFont="1" applyBorder="1" applyAlignment="1">
      <alignment vertical="center"/>
    </xf>
    <xf numFmtId="166" fontId="42" fillId="0" borderId="14" xfId="52" applyNumberFormat="1" applyFont="1" applyFill="1" applyBorder="1" applyAlignment="1">
      <alignment vertical="center"/>
    </xf>
    <xf numFmtId="168" fontId="42" fillId="0" borderId="14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64" fontId="43" fillId="0" borderId="13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4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355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24355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87025" y="24355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638175</xdr:colOff>
      <xdr:row>7</xdr:row>
      <xdr:rowOff>161925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31675" y="2095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3" width="18.25390625" style="1" customWidth="1"/>
    <col min="4" max="4" width="17.125" style="1" customWidth="1"/>
    <col min="5" max="5" width="15.75390625" style="1" customWidth="1"/>
    <col min="6" max="6" width="19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8.25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2"/>
      <c r="B3" s="3"/>
      <c r="C3" s="2" t="s">
        <v>1</v>
      </c>
      <c r="D3" s="4">
        <v>3.5</v>
      </c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8.75" customHeight="1">
      <c r="A4" s="72" t="s">
        <v>2</v>
      </c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4</v>
      </c>
    </row>
    <row r="5" spans="1:14" ht="42" customHeight="1">
      <c r="A5" s="72"/>
      <c r="B5" s="6" t="s">
        <v>5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11</v>
      </c>
      <c r="L5" s="6" t="s">
        <v>13</v>
      </c>
      <c r="M5" s="6" t="s">
        <v>14</v>
      </c>
      <c r="N5" s="72"/>
    </row>
    <row r="6" spans="1:14" ht="20.25" customHeight="1">
      <c r="A6" s="72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72"/>
    </row>
    <row r="7" spans="1:14" ht="18.75" customHeight="1">
      <c r="A7" s="8" t="s">
        <v>27</v>
      </c>
      <c r="B7" s="9">
        <f>B8+B20+B24</f>
        <v>13712051</v>
      </c>
      <c r="C7" s="9">
        <f>C8+C20+C24</f>
        <v>10006066</v>
      </c>
      <c r="D7" s="9">
        <f>D8+D20+D24</f>
        <v>10334552</v>
      </c>
      <c r="E7" s="9">
        <f>E8+E20+E24</f>
        <v>1899036</v>
      </c>
      <c r="F7" s="9">
        <f aca="true" t="shared" si="0" ref="F7:M7">F8+F20+F24</f>
        <v>8381985</v>
      </c>
      <c r="G7" s="9">
        <f t="shared" si="0"/>
        <v>13705912</v>
      </c>
      <c r="H7" s="9">
        <f t="shared" si="0"/>
        <v>12682977</v>
      </c>
      <c r="I7" s="9">
        <f t="shared" si="0"/>
        <v>11687361</v>
      </c>
      <c r="J7" s="9">
        <f t="shared" si="0"/>
        <v>8458268</v>
      </c>
      <c r="K7" s="9">
        <f t="shared" si="0"/>
        <v>10347790</v>
      </c>
      <c r="L7" s="9">
        <f t="shared" si="0"/>
        <v>4266979</v>
      </c>
      <c r="M7" s="9">
        <f t="shared" si="0"/>
        <v>2271858</v>
      </c>
      <c r="N7" s="9">
        <f>+N8+N20+N24</f>
        <v>107754835</v>
      </c>
    </row>
    <row r="8" spans="1:14" ht="18.75" customHeight="1">
      <c r="A8" s="10" t="s">
        <v>28</v>
      </c>
      <c r="B8" s="11">
        <f>+B9+B12+B16</f>
        <v>8138783</v>
      </c>
      <c r="C8" s="11">
        <f>+C9+C12+C16</f>
        <v>6225095</v>
      </c>
      <c r="D8" s="11">
        <f>+D9+D12+D16</f>
        <v>6750540</v>
      </c>
      <c r="E8" s="11">
        <f>+E9+E12+E16</f>
        <v>1182326</v>
      </c>
      <c r="F8" s="11">
        <f aca="true" t="shared" si="1" ref="F8:M8">+F9+F12+F16</f>
        <v>5250195</v>
      </c>
      <c r="G8" s="11">
        <f t="shared" si="1"/>
        <v>8638382</v>
      </c>
      <c r="H8" s="11">
        <f t="shared" si="1"/>
        <v>7706183</v>
      </c>
      <c r="I8" s="11">
        <f t="shared" si="1"/>
        <v>7196176</v>
      </c>
      <c r="J8" s="11">
        <f t="shared" si="1"/>
        <v>5264873</v>
      </c>
      <c r="K8" s="11">
        <f t="shared" si="1"/>
        <v>6077249</v>
      </c>
      <c r="L8" s="11">
        <f t="shared" si="1"/>
        <v>2691234</v>
      </c>
      <c r="M8" s="11">
        <f t="shared" si="1"/>
        <v>1490239</v>
      </c>
      <c r="N8" s="11">
        <f>SUM(B8:M8)</f>
        <v>66611275</v>
      </c>
    </row>
    <row r="9" spans="1:14" ht="18.75" customHeight="1">
      <c r="A9" s="12" t="s">
        <v>29</v>
      </c>
      <c r="B9" s="13">
        <v>680848</v>
      </c>
      <c r="C9" s="13">
        <v>709254</v>
      </c>
      <c r="D9" s="13">
        <v>491610</v>
      </c>
      <c r="E9" s="13">
        <v>99934</v>
      </c>
      <c r="F9" s="13">
        <v>401009</v>
      </c>
      <c r="G9" s="13">
        <v>754441</v>
      </c>
      <c r="H9" s="13">
        <v>905814</v>
      </c>
      <c r="I9" s="13">
        <v>448430</v>
      </c>
      <c r="J9" s="13">
        <v>586286</v>
      </c>
      <c r="K9" s="13">
        <v>475426</v>
      </c>
      <c r="L9" s="13">
        <v>322137</v>
      </c>
      <c r="M9" s="13">
        <v>182031</v>
      </c>
      <c r="N9" s="11">
        <f aca="true" t="shared" si="2" ref="N9:N19">SUM(B9:M9)</f>
        <v>6057220</v>
      </c>
    </row>
    <row r="10" spans="1:14" ht="18.75" customHeight="1">
      <c r="A10" s="14" t="s">
        <v>30</v>
      </c>
      <c r="B10" s="13">
        <f>+B9-B11</f>
        <v>680848</v>
      </c>
      <c r="C10" s="13">
        <f>+C9-C11</f>
        <v>709254</v>
      </c>
      <c r="D10" s="13">
        <f>+D9-D11</f>
        <v>491610</v>
      </c>
      <c r="E10" s="13">
        <f>+E9-E11</f>
        <v>99934</v>
      </c>
      <c r="F10" s="13">
        <f aca="true" t="shared" si="3" ref="F10:M10">+F9-F11</f>
        <v>401009</v>
      </c>
      <c r="G10" s="13">
        <f t="shared" si="3"/>
        <v>754441</v>
      </c>
      <c r="H10" s="13">
        <f t="shared" si="3"/>
        <v>905814</v>
      </c>
      <c r="I10" s="13">
        <f t="shared" si="3"/>
        <v>447366</v>
      </c>
      <c r="J10" s="13">
        <f t="shared" si="3"/>
        <v>586286</v>
      </c>
      <c r="K10" s="13">
        <f t="shared" si="3"/>
        <v>474618</v>
      </c>
      <c r="L10" s="13">
        <f t="shared" si="3"/>
        <v>322137</v>
      </c>
      <c r="M10" s="13">
        <f t="shared" si="3"/>
        <v>182031</v>
      </c>
      <c r="N10" s="11">
        <f t="shared" si="2"/>
        <v>6055348</v>
      </c>
    </row>
    <row r="11" spans="1:14" ht="18.75" customHeight="1">
      <c r="A11" s="14" t="s">
        <v>31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1064</v>
      </c>
      <c r="J11" s="13">
        <v>0</v>
      </c>
      <c r="K11" s="13">
        <v>808</v>
      </c>
      <c r="L11" s="13">
        <v>0</v>
      </c>
      <c r="M11" s="13">
        <v>0</v>
      </c>
      <c r="N11" s="11">
        <f t="shared" si="2"/>
        <v>1872</v>
      </c>
    </row>
    <row r="12" spans="1:14" ht="18.75" customHeight="1">
      <c r="A12" s="15" t="s">
        <v>32</v>
      </c>
      <c r="B12" s="13">
        <f>B13+B14+B15</f>
        <v>5316141</v>
      </c>
      <c r="C12" s="13">
        <f>C13+C14+C15</f>
        <v>4049636</v>
      </c>
      <c r="D12" s="13">
        <f>D13+D14+D15</f>
        <v>4847749</v>
      </c>
      <c r="E12" s="13">
        <f>E13+E14+E15</f>
        <v>812488</v>
      </c>
      <c r="F12" s="13">
        <f aca="true" t="shared" si="4" ref="F12:M12">F13+F14+F15</f>
        <v>3534439</v>
      </c>
      <c r="G12" s="13">
        <f t="shared" si="4"/>
        <v>5913728</v>
      </c>
      <c r="H12" s="13">
        <f t="shared" si="4"/>
        <v>5160917</v>
      </c>
      <c r="I12" s="13">
        <f t="shared" si="4"/>
        <v>5097163</v>
      </c>
      <c r="J12" s="13">
        <f t="shared" si="4"/>
        <v>3553083</v>
      </c>
      <c r="K12" s="13">
        <f t="shared" si="4"/>
        <v>4158769</v>
      </c>
      <c r="L12" s="13">
        <f t="shared" si="4"/>
        <v>1886512</v>
      </c>
      <c r="M12" s="13">
        <f t="shared" si="4"/>
        <v>1055701</v>
      </c>
      <c r="N12" s="11">
        <f t="shared" si="2"/>
        <v>45386326</v>
      </c>
    </row>
    <row r="13" spans="1:14" ht="18.75" customHeight="1">
      <c r="A13" s="14" t="s">
        <v>33</v>
      </c>
      <c r="B13" s="13">
        <v>2566035</v>
      </c>
      <c r="C13" s="13">
        <v>1976580</v>
      </c>
      <c r="D13" s="13">
        <v>2305491</v>
      </c>
      <c r="E13" s="13">
        <v>389555</v>
      </c>
      <c r="F13" s="13">
        <v>1678982</v>
      </c>
      <c r="G13" s="13">
        <v>2855684</v>
      </c>
      <c r="H13" s="13">
        <v>2617931</v>
      </c>
      <c r="I13" s="13">
        <v>2556725</v>
      </c>
      <c r="J13" s="13">
        <v>1706040</v>
      </c>
      <c r="K13" s="13">
        <v>1998641</v>
      </c>
      <c r="L13" s="13">
        <v>903480</v>
      </c>
      <c r="M13" s="13">
        <v>488480</v>
      </c>
      <c r="N13" s="11">
        <f t="shared" si="2"/>
        <v>22043624</v>
      </c>
    </row>
    <row r="14" spans="1:14" ht="18.75" customHeight="1">
      <c r="A14" s="14" t="s">
        <v>34</v>
      </c>
      <c r="B14" s="13">
        <v>2547062</v>
      </c>
      <c r="C14" s="13">
        <v>1838542</v>
      </c>
      <c r="D14" s="13">
        <v>2379068</v>
      </c>
      <c r="E14" s="13">
        <v>381317</v>
      </c>
      <c r="F14" s="13">
        <v>1677115</v>
      </c>
      <c r="G14" s="13">
        <v>2708789</v>
      </c>
      <c r="H14" s="13">
        <v>2297947</v>
      </c>
      <c r="I14" s="13">
        <v>2391311</v>
      </c>
      <c r="J14" s="13">
        <v>1697883</v>
      </c>
      <c r="K14" s="13">
        <v>2019244</v>
      </c>
      <c r="L14" s="13">
        <v>907477</v>
      </c>
      <c r="M14" s="13">
        <v>531857</v>
      </c>
      <c r="N14" s="11">
        <f t="shared" si="2"/>
        <v>21377612</v>
      </c>
    </row>
    <row r="15" spans="1:14" ht="18.75" customHeight="1">
      <c r="A15" s="14" t="s">
        <v>35</v>
      </c>
      <c r="B15" s="13">
        <v>203044</v>
      </c>
      <c r="C15" s="13">
        <v>234514</v>
      </c>
      <c r="D15" s="13">
        <v>163190</v>
      </c>
      <c r="E15" s="13">
        <v>41616</v>
      </c>
      <c r="F15" s="13">
        <v>178342</v>
      </c>
      <c r="G15" s="13">
        <v>349255</v>
      </c>
      <c r="H15" s="13">
        <v>245039</v>
      </c>
      <c r="I15" s="13">
        <v>149127</v>
      </c>
      <c r="J15" s="13">
        <v>149160</v>
      </c>
      <c r="K15" s="13">
        <v>140884</v>
      </c>
      <c r="L15" s="13">
        <v>75555</v>
      </c>
      <c r="M15" s="13">
        <v>35364</v>
      </c>
      <c r="N15" s="11">
        <f t="shared" si="2"/>
        <v>1965090</v>
      </c>
    </row>
    <row r="16" spans="1:14" ht="18.75" customHeight="1">
      <c r="A16" s="15" t="s">
        <v>36</v>
      </c>
      <c r="B16" s="13">
        <f>B17+B18+B19</f>
        <v>2141794</v>
      </c>
      <c r="C16" s="13">
        <f>C17+C18+C19</f>
        <v>1466205</v>
      </c>
      <c r="D16" s="13">
        <f>D17+D18+D19</f>
        <v>1411181</v>
      </c>
      <c r="E16" s="13">
        <f>E17+E18+E19</f>
        <v>269904</v>
      </c>
      <c r="F16" s="13">
        <f aca="true" t="shared" si="5" ref="F16:M16">F17+F18+F19</f>
        <v>1314747</v>
      </c>
      <c r="G16" s="13">
        <f t="shared" si="5"/>
        <v>1970213</v>
      </c>
      <c r="H16" s="13">
        <f t="shared" si="5"/>
        <v>1639452</v>
      </c>
      <c r="I16" s="13">
        <f t="shared" si="5"/>
        <v>1650583</v>
      </c>
      <c r="J16" s="13">
        <f t="shared" si="5"/>
        <v>1125504</v>
      </c>
      <c r="K16" s="13">
        <f t="shared" si="5"/>
        <v>1443054</v>
      </c>
      <c r="L16" s="13">
        <f t="shared" si="5"/>
        <v>482585</v>
      </c>
      <c r="M16" s="13">
        <f t="shared" si="5"/>
        <v>252507</v>
      </c>
      <c r="N16" s="11">
        <f t="shared" si="2"/>
        <v>15167729</v>
      </c>
    </row>
    <row r="17" spans="1:14" ht="18.75" customHeight="1">
      <c r="A17" s="14" t="s">
        <v>37</v>
      </c>
      <c r="B17" s="13">
        <v>249653</v>
      </c>
      <c r="C17" s="13">
        <v>183429</v>
      </c>
      <c r="D17" s="13">
        <v>169785</v>
      </c>
      <c r="E17" s="13">
        <v>33767</v>
      </c>
      <c r="F17" s="13">
        <v>154502</v>
      </c>
      <c r="G17" s="13">
        <v>274147</v>
      </c>
      <c r="H17" s="13">
        <v>227340</v>
      </c>
      <c r="I17" s="13">
        <v>233119</v>
      </c>
      <c r="J17" s="13">
        <v>163743</v>
      </c>
      <c r="K17" s="13">
        <v>202507</v>
      </c>
      <c r="L17" s="13">
        <v>73902</v>
      </c>
      <c r="M17" s="13">
        <v>33607</v>
      </c>
      <c r="N17" s="11">
        <f t="shared" si="2"/>
        <v>1999501</v>
      </c>
    </row>
    <row r="18" spans="1:14" ht="18.75" customHeight="1">
      <c r="A18" s="14" t="s">
        <v>38</v>
      </c>
      <c r="B18" s="13">
        <v>98200</v>
      </c>
      <c r="C18" s="13">
        <v>48090</v>
      </c>
      <c r="D18" s="13">
        <v>97496</v>
      </c>
      <c r="E18" s="13">
        <v>13683</v>
      </c>
      <c r="F18" s="13">
        <v>63527</v>
      </c>
      <c r="G18" s="13">
        <v>91512</v>
      </c>
      <c r="H18" s="13">
        <v>95915</v>
      </c>
      <c r="I18" s="13">
        <v>103444</v>
      </c>
      <c r="J18" s="13">
        <v>65202</v>
      </c>
      <c r="K18" s="13">
        <v>107601</v>
      </c>
      <c r="L18" s="13">
        <v>32446</v>
      </c>
      <c r="M18" s="13">
        <v>15348</v>
      </c>
      <c r="N18" s="11">
        <f t="shared" si="2"/>
        <v>832464</v>
      </c>
    </row>
    <row r="19" spans="1:14" ht="18.75" customHeight="1">
      <c r="A19" s="14" t="s">
        <v>39</v>
      </c>
      <c r="B19" s="13">
        <v>1793941</v>
      </c>
      <c r="C19" s="13">
        <v>1234686</v>
      </c>
      <c r="D19" s="13">
        <v>1143900</v>
      </c>
      <c r="E19" s="13">
        <v>222454</v>
      </c>
      <c r="F19" s="13">
        <v>1096718</v>
      </c>
      <c r="G19" s="13">
        <v>1604554</v>
      </c>
      <c r="H19" s="13">
        <v>1316197</v>
      </c>
      <c r="I19" s="13">
        <v>1314020</v>
      </c>
      <c r="J19" s="13">
        <v>896559</v>
      </c>
      <c r="K19" s="13">
        <v>1132946</v>
      </c>
      <c r="L19" s="13">
        <v>376237</v>
      </c>
      <c r="M19" s="13">
        <v>203552</v>
      </c>
      <c r="N19" s="11">
        <f t="shared" si="2"/>
        <v>12335764</v>
      </c>
    </row>
    <row r="20" spans="1:14" ht="18.75" customHeight="1">
      <c r="A20" s="16" t="s">
        <v>40</v>
      </c>
      <c r="B20" s="17">
        <f>B21+B22+B23</f>
        <v>3857985</v>
      </c>
      <c r="C20" s="17">
        <f>C21+C22+C23</f>
        <v>2360309</v>
      </c>
      <c r="D20" s="17">
        <f>D21+D22+D23</f>
        <v>2247868</v>
      </c>
      <c r="E20" s="17">
        <f>E21+E22+E23</f>
        <v>417645</v>
      </c>
      <c r="F20" s="17">
        <f aca="true" t="shared" si="6" ref="F20:M20">F21+F22+F23</f>
        <v>1835386</v>
      </c>
      <c r="G20" s="17">
        <f t="shared" si="6"/>
        <v>3037314</v>
      </c>
      <c r="H20" s="17">
        <f t="shared" si="6"/>
        <v>3200246</v>
      </c>
      <c r="I20" s="17">
        <f t="shared" si="6"/>
        <v>3198499</v>
      </c>
      <c r="J20" s="17">
        <f t="shared" si="6"/>
        <v>2086391</v>
      </c>
      <c r="K20" s="17">
        <f t="shared" si="6"/>
        <v>3220503</v>
      </c>
      <c r="L20" s="17">
        <f t="shared" si="6"/>
        <v>1222723</v>
      </c>
      <c r="M20" s="17">
        <f t="shared" si="6"/>
        <v>632421</v>
      </c>
      <c r="N20" s="11">
        <f aca="true" t="shared" si="7" ref="N20:N26">SUM(B20:M20)</f>
        <v>27317290</v>
      </c>
    </row>
    <row r="21" spans="1:14" ht="18.75" customHeight="1">
      <c r="A21" s="12" t="s">
        <v>41</v>
      </c>
      <c r="B21" s="13">
        <v>2037054</v>
      </c>
      <c r="C21" s="13">
        <v>1328927</v>
      </c>
      <c r="D21" s="13">
        <v>1223841</v>
      </c>
      <c r="E21" s="13">
        <v>227363</v>
      </c>
      <c r="F21" s="13">
        <v>991614</v>
      </c>
      <c r="G21" s="13">
        <v>1685140</v>
      </c>
      <c r="H21" s="13">
        <v>1835977</v>
      </c>
      <c r="I21" s="13">
        <v>1781369</v>
      </c>
      <c r="J21" s="13">
        <v>1139159</v>
      </c>
      <c r="K21" s="13">
        <v>1705333</v>
      </c>
      <c r="L21" s="13">
        <v>657875</v>
      </c>
      <c r="M21" s="13">
        <v>331438</v>
      </c>
      <c r="N21" s="11">
        <f t="shared" si="7"/>
        <v>14945090</v>
      </c>
    </row>
    <row r="22" spans="1:14" ht="18.75" customHeight="1">
      <c r="A22" s="12" t="s">
        <v>42</v>
      </c>
      <c r="B22" s="13">
        <v>1710638</v>
      </c>
      <c r="C22" s="13">
        <v>937027</v>
      </c>
      <c r="D22" s="13">
        <v>961505</v>
      </c>
      <c r="E22" s="13">
        <v>173777</v>
      </c>
      <c r="F22" s="13">
        <v>775192</v>
      </c>
      <c r="G22" s="13">
        <v>1221873</v>
      </c>
      <c r="H22" s="13">
        <v>1262011</v>
      </c>
      <c r="I22" s="13">
        <v>1338246</v>
      </c>
      <c r="J22" s="13">
        <v>882679</v>
      </c>
      <c r="K22" s="13">
        <v>1432886</v>
      </c>
      <c r="L22" s="13">
        <v>530075</v>
      </c>
      <c r="M22" s="13">
        <v>285384</v>
      </c>
      <c r="N22" s="11">
        <f t="shared" si="7"/>
        <v>11511293</v>
      </c>
    </row>
    <row r="23" spans="1:14" ht="18.75" customHeight="1">
      <c r="A23" s="12" t="s">
        <v>43</v>
      </c>
      <c r="B23" s="13">
        <v>110293</v>
      </c>
      <c r="C23" s="13">
        <v>94355</v>
      </c>
      <c r="D23" s="13">
        <v>62522</v>
      </c>
      <c r="E23" s="13">
        <v>16505</v>
      </c>
      <c r="F23" s="13">
        <v>68580</v>
      </c>
      <c r="G23" s="13">
        <v>130301</v>
      </c>
      <c r="H23" s="13">
        <v>102258</v>
      </c>
      <c r="I23" s="13">
        <v>78884</v>
      </c>
      <c r="J23" s="13">
        <v>64553</v>
      </c>
      <c r="K23" s="13">
        <v>82284</v>
      </c>
      <c r="L23" s="13">
        <v>34773</v>
      </c>
      <c r="M23" s="13">
        <v>15599</v>
      </c>
      <c r="N23" s="11">
        <f t="shared" si="7"/>
        <v>860907</v>
      </c>
    </row>
    <row r="24" spans="1:14" ht="18.75" customHeight="1">
      <c r="A24" s="16" t="s">
        <v>44</v>
      </c>
      <c r="B24" s="13">
        <f>B25+B26</f>
        <v>1715283</v>
      </c>
      <c r="C24" s="13">
        <f>C25+C26</f>
        <v>1420662</v>
      </c>
      <c r="D24" s="13">
        <f>D25+D26</f>
        <v>1336144</v>
      </c>
      <c r="E24" s="13">
        <f>E25+E26</f>
        <v>299065</v>
      </c>
      <c r="F24" s="13">
        <f aca="true" t="shared" si="8" ref="F24:M24">F25+F26</f>
        <v>1296404</v>
      </c>
      <c r="G24" s="13">
        <f t="shared" si="8"/>
        <v>2030216</v>
      </c>
      <c r="H24" s="13">
        <f t="shared" si="8"/>
        <v>1776548</v>
      </c>
      <c r="I24" s="13">
        <f t="shared" si="8"/>
        <v>1292686</v>
      </c>
      <c r="J24" s="13">
        <f t="shared" si="8"/>
        <v>1107004</v>
      </c>
      <c r="K24" s="13">
        <f t="shared" si="8"/>
        <v>1050038</v>
      </c>
      <c r="L24" s="13">
        <f t="shared" si="8"/>
        <v>353022</v>
      </c>
      <c r="M24" s="13">
        <f t="shared" si="8"/>
        <v>149198</v>
      </c>
      <c r="N24" s="11">
        <f t="shared" si="7"/>
        <v>13826270</v>
      </c>
    </row>
    <row r="25" spans="1:14" ht="18.75" customHeight="1">
      <c r="A25" s="12" t="s">
        <v>45</v>
      </c>
      <c r="B25" s="13">
        <v>1097781</v>
      </c>
      <c r="C25" s="13">
        <v>909219</v>
      </c>
      <c r="D25" s="13">
        <v>855132</v>
      </c>
      <c r="E25" s="13">
        <v>191402</v>
      </c>
      <c r="F25" s="13">
        <v>829697</v>
      </c>
      <c r="G25" s="13">
        <v>1299336</v>
      </c>
      <c r="H25" s="13">
        <v>1136992</v>
      </c>
      <c r="I25" s="13">
        <v>827318</v>
      </c>
      <c r="J25" s="13">
        <v>708481</v>
      </c>
      <c r="K25" s="13">
        <v>672027</v>
      </c>
      <c r="L25" s="13">
        <v>225934</v>
      </c>
      <c r="M25" s="13">
        <v>95488</v>
      </c>
      <c r="N25" s="11">
        <f t="shared" si="7"/>
        <v>8848807</v>
      </c>
    </row>
    <row r="26" spans="1:14" ht="18.75" customHeight="1">
      <c r="A26" s="12" t="s">
        <v>46</v>
      </c>
      <c r="B26" s="13">
        <v>617502</v>
      </c>
      <c r="C26" s="13">
        <v>511443</v>
      </c>
      <c r="D26" s="13">
        <v>481012</v>
      </c>
      <c r="E26" s="13">
        <v>107663</v>
      </c>
      <c r="F26" s="13">
        <v>466707</v>
      </c>
      <c r="G26" s="13">
        <v>730880</v>
      </c>
      <c r="H26" s="13">
        <v>639556</v>
      </c>
      <c r="I26" s="13">
        <v>465368</v>
      </c>
      <c r="J26" s="13">
        <v>398523</v>
      </c>
      <c r="K26" s="13">
        <v>378011</v>
      </c>
      <c r="L26" s="13">
        <v>127088</v>
      </c>
      <c r="M26" s="13">
        <v>53710</v>
      </c>
      <c r="N26" s="11">
        <f t="shared" si="7"/>
        <v>4977463</v>
      </c>
    </row>
    <row r="27" spans="1:14" ht="1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18" t="s">
        <v>47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/>
    </row>
    <row r="29" spans="1:14" ht="18.75" customHeight="1">
      <c r="A29" s="16" t="s">
        <v>48</v>
      </c>
      <c r="B29" s="21">
        <v>0.987</v>
      </c>
      <c r="C29" s="21">
        <v>1</v>
      </c>
      <c r="D29" s="21">
        <v>0.9975</v>
      </c>
      <c r="E29" s="21">
        <v>0.9849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3"/>
    </row>
    <row r="30" spans="1:14" ht="18.75" customHeight="1">
      <c r="A30" s="16" t="s">
        <v>49</v>
      </c>
      <c r="B30" s="21">
        <v>0.9666</v>
      </c>
      <c r="C30" s="21">
        <v>1</v>
      </c>
      <c r="D30" s="21">
        <v>0.9641</v>
      </c>
      <c r="E30" s="21">
        <v>0.9952</v>
      </c>
      <c r="F30" s="21">
        <v>0.9935</v>
      </c>
      <c r="G30" s="21">
        <v>0.9927</v>
      </c>
      <c r="H30" s="21">
        <v>1</v>
      </c>
      <c r="I30" s="21">
        <v>0.9879</v>
      </c>
      <c r="J30" s="21">
        <v>0.985</v>
      </c>
      <c r="K30" s="21">
        <v>0.9746</v>
      </c>
      <c r="L30" s="21">
        <v>0.9875</v>
      </c>
      <c r="M30" s="21">
        <v>0.9219</v>
      </c>
      <c r="N30" s="2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26" t="s">
        <v>50</v>
      </c>
      <c r="B32" s="27">
        <f>(((+B$8+B$20)*B$29)+(B$24*B$30))/B$7</f>
        <v>0.9844481007108274</v>
      </c>
      <c r="C32" s="27">
        <f aca="true" t="shared" si="9" ref="C32:M32">(((+C$8+C$20)*C$29)+(C$24*C$30))/C$7</f>
        <v>1</v>
      </c>
      <c r="D32" s="27">
        <f t="shared" si="9"/>
        <v>0.9931817470558956</v>
      </c>
      <c r="E32" s="27">
        <f t="shared" si="9"/>
        <v>0.9865220700924049</v>
      </c>
      <c r="F32" s="27">
        <f t="shared" si="9"/>
        <v>0.9989946741732417</v>
      </c>
      <c r="G32" s="27">
        <f t="shared" si="9"/>
        <v>0.9989186727012401</v>
      </c>
      <c r="H32" s="27">
        <f t="shared" si="9"/>
        <v>1</v>
      </c>
      <c r="I32" s="27">
        <f t="shared" si="9"/>
        <v>0.9986616738714583</v>
      </c>
      <c r="J32" s="27">
        <f t="shared" si="9"/>
        <v>0.99803682503321</v>
      </c>
      <c r="K32" s="27">
        <f t="shared" si="9"/>
        <v>0.997422544794589</v>
      </c>
      <c r="L32" s="27">
        <f t="shared" si="9"/>
        <v>0.9989658315637362</v>
      </c>
      <c r="M32" s="27">
        <f t="shared" si="9"/>
        <v>0.9948709981873868</v>
      </c>
      <c r="N32" s="22"/>
    </row>
    <row r="33" spans="1:14" ht="15" customHeight="1">
      <c r="A33" s="1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18" t="s">
        <v>51</v>
      </c>
      <c r="B34" s="28">
        <v>1.8842</v>
      </c>
      <c r="C34" s="28">
        <v>1.8205</v>
      </c>
      <c r="D34" s="28">
        <v>1.6869</v>
      </c>
      <c r="E34" s="28">
        <v>2.158</v>
      </c>
      <c r="F34" s="28">
        <v>1.9675</v>
      </c>
      <c r="G34" s="28">
        <v>1.5602</v>
      </c>
      <c r="H34" s="28">
        <v>1.8205</v>
      </c>
      <c r="I34" s="28">
        <v>1.7772</v>
      </c>
      <c r="J34" s="28">
        <v>2.0015</v>
      </c>
      <c r="K34" s="28">
        <v>1.9137</v>
      </c>
      <c r="L34" s="28">
        <v>2.2729</v>
      </c>
      <c r="M34" s="28">
        <v>2.2315</v>
      </c>
      <c r="N34" s="29"/>
    </row>
    <row r="35" spans="1:14" ht="18.75" customHeight="1">
      <c r="A35" s="16" t="s">
        <v>52</v>
      </c>
      <c r="B35" s="28">
        <f>B32*B34</f>
        <v>1.854897111359341</v>
      </c>
      <c r="C35" s="28">
        <f>C32*C34</f>
        <v>1.8205</v>
      </c>
      <c r="D35" s="28">
        <f>D32*D34</f>
        <v>1.6753982891085903</v>
      </c>
      <c r="E35" s="28">
        <f>E32*E34</f>
        <v>2.1289146272594097</v>
      </c>
      <c r="F35" s="28">
        <f aca="true" t="shared" si="10" ref="F35:M35">F32*F34</f>
        <v>1.965522021435853</v>
      </c>
      <c r="G35" s="28">
        <f t="shared" si="10"/>
        <v>1.558512913148475</v>
      </c>
      <c r="H35" s="28">
        <f t="shared" si="10"/>
        <v>1.8205</v>
      </c>
      <c r="I35" s="28">
        <f t="shared" si="10"/>
        <v>1.7748215268043557</v>
      </c>
      <c r="J35" s="28">
        <f t="shared" si="10"/>
        <v>1.99757070530397</v>
      </c>
      <c r="K35" s="28">
        <f t="shared" si="10"/>
        <v>1.908767523973405</v>
      </c>
      <c r="L35" s="28">
        <f t="shared" si="10"/>
        <v>2.2705494385612157</v>
      </c>
      <c r="M35" s="28">
        <f t="shared" si="10"/>
        <v>2.2200546324551538</v>
      </c>
      <c r="N35" s="30"/>
    </row>
    <row r="36" spans="1:14" ht="18.75" customHeight="1">
      <c r="A36" s="31" t="s">
        <v>102</v>
      </c>
      <c r="B36" s="28">
        <v>-0.0060979419</v>
      </c>
      <c r="C36" s="28">
        <v>-0.006</v>
      </c>
      <c r="D36" s="28">
        <v>-0.0055119856</v>
      </c>
      <c r="E36" s="28">
        <v>-0.0061967806</v>
      </c>
      <c r="F36" s="28">
        <v>-0.0063389644</v>
      </c>
      <c r="G36" s="28">
        <v>-0.0050944124</v>
      </c>
      <c r="H36" s="28">
        <v>-0.0056</v>
      </c>
      <c r="I36" s="28">
        <v>-0.005680495</v>
      </c>
      <c r="J36" s="28">
        <v>-0.0063534717</v>
      </c>
      <c r="K36" s="28">
        <v>-0.0062343881</v>
      </c>
      <c r="L36" s="28">
        <v>-0.0073607024</v>
      </c>
      <c r="M36" s="28">
        <v>-0.0071976683</v>
      </c>
      <c r="N36" s="32"/>
    </row>
    <row r="37" spans="1:14" ht="15" customHeight="1">
      <c r="A37" s="3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18.75" customHeight="1">
      <c r="A38" s="35" t="s">
        <v>53</v>
      </c>
      <c r="B38" s="20">
        <v>98238.83999999997</v>
      </c>
      <c r="C38" s="20">
        <v>77352.44</v>
      </c>
      <c r="D38" s="20">
        <v>66879.28000000003</v>
      </c>
      <c r="E38" s="20">
        <v>20034.68</v>
      </c>
      <c r="F38" s="20">
        <v>66168.80000000003</v>
      </c>
      <c r="G38" s="20">
        <v>79620.84000000005</v>
      </c>
      <c r="H38" s="20">
        <v>88150.87999999998</v>
      </c>
      <c r="I38" s="20">
        <v>78944.6</v>
      </c>
      <c r="J38" s="20">
        <v>52314.44000000002</v>
      </c>
      <c r="K38" s="20">
        <v>80669.44000000002</v>
      </c>
      <c r="L38" s="20">
        <v>39405.96000000002</v>
      </c>
      <c r="M38" s="20">
        <v>22024.87999999999</v>
      </c>
      <c r="N38" s="37">
        <f>SUM(B38:M38)</f>
        <v>769805.0800000002</v>
      </c>
    </row>
    <row r="39" spans="1:14" ht="18.75" customHeight="1">
      <c r="A39" s="31" t="s">
        <v>103</v>
      </c>
      <c r="B39" s="38">
        <v>761</v>
      </c>
      <c r="C39" s="38">
        <v>583</v>
      </c>
      <c r="D39" s="38">
        <v>505</v>
      </c>
      <c r="E39" s="38">
        <v>151</v>
      </c>
      <c r="F39" s="38">
        <v>504</v>
      </c>
      <c r="G39" s="38">
        <v>622</v>
      </c>
      <c r="H39" s="38">
        <v>677</v>
      </c>
      <c r="I39" s="38">
        <v>595</v>
      </c>
      <c r="J39" s="38">
        <v>495</v>
      </c>
      <c r="K39" s="38">
        <v>608</v>
      </c>
      <c r="L39" s="38">
        <v>297</v>
      </c>
      <c r="M39" s="38">
        <v>166</v>
      </c>
      <c r="N39" s="11">
        <f>SUM(B39:M39)</f>
        <v>5964</v>
      </c>
    </row>
    <row r="40" spans="1:14" ht="18.75" customHeight="1">
      <c r="A40" s="31" t="s">
        <v>54</v>
      </c>
      <c r="B40" s="34">
        <v>4.28</v>
      </c>
      <c r="C40" s="34">
        <v>4.28</v>
      </c>
      <c r="D40" s="34">
        <v>4.28</v>
      </c>
      <c r="E40" s="34">
        <v>4.28</v>
      </c>
      <c r="F40" s="34">
        <v>4.28</v>
      </c>
      <c r="G40" s="34">
        <v>4.28</v>
      </c>
      <c r="H40" s="34">
        <v>4.28</v>
      </c>
      <c r="I40" s="34">
        <v>4.28</v>
      </c>
      <c r="J40" s="34">
        <v>4.28</v>
      </c>
      <c r="K40" s="34">
        <v>4.28</v>
      </c>
      <c r="L40" s="34">
        <v>4.28</v>
      </c>
      <c r="M40" s="34">
        <v>4.28</v>
      </c>
      <c r="N40" s="34">
        <v>4.28</v>
      </c>
    </row>
    <row r="41" spans="1:14" ht="15" customHeight="1">
      <c r="A41" s="31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18.75" customHeight="1">
      <c r="A42" s="39" t="s">
        <v>55</v>
      </c>
      <c r="B42" s="40">
        <f>B43+B44+B45+B46</f>
        <v>25451331.440894067</v>
      </c>
      <c r="C42" s="40">
        <f aca="true" t="shared" si="11" ref="C42:M42">C43+C44+C45+C46</f>
        <v>18233359.197</v>
      </c>
      <c r="D42" s="40">
        <f t="shared" si="11"/>
        <v>17614927.79943509</v>
      </c>
      <c r="E42" s="40">
        <f t="shared" si="11"/>
        <v>4051151.9780988977</v>
      </c>
      <c r="F42" s="40">
        <f t="shared" si="11"/>
        <v>16488556.760827625</v>
      </c>
      <c r="G42" s="40">
        <f t="shared" si="11"/>
        <v>21372845.36834403</v>
      </c>
      <c r="H42" s="40">
        <f t="shared" si="11"/>
        <v>23107705.3032218</v>
      </c>
      <c r="I42" s="40">
        <f t="shared" si="11"/>
        <v>20755533.414332964</v>
      </c>
      <c r="J42" s="40">
        <f t="shared" si="11"/>
        <v>16905495.834348023</v>
      </c>
      <c r="K42" s="40">
        <f t="shared" si="11"/>
        <v>19767685.47689491</v>
      </c>
      <c r="L42" s="40">
        <f t="shared" si="11"/>
        <v>9696383.702777635</v>
      </c>
      <c r="M42" s="40">
        <f t="shared" si="11"/>
        <v>5049322.777199667</v>
      </c>
      <c r="N42" s="40">
        <f>N43+N44+N45+N46</f>
        <v>198494299.05337474</v>
      </c>
    </row>
    <row r="43" spans="1:14" ht="18.75" customHeight="1">
      <c r="A43" s="41" t="s">
        <v>56</v>
      </c>
      <c r="B43" s="34">
        <f aca="true" t="shared" si="12" ref="B43:H43">B35*B7</f>
        <v>25434443.790711965</v>
      </c>
      <c r="C43" s="34">
        <f t="shared" si="12"/>
        <v>18216043.153</v>
      </c>
      <c r="D43" s="34">
        <f t="shared" si="12"/>
        <v>17314490.73950376</v>
      </c>
      <c r="E43" s="34">
        <f t="shared" si="12"/>
        <v>4042885.5180922006</v>
      </c>
      <c r="F43" s="34">
        <f t="shared" si="12"/>
        <v>16474976.100845</v>
      </c>
      <c r="G43" s="34">
        <f t="shared" si="12"/>
        <v>21360840.83847664</v>
      </c>
      <c r="H43" s="34">
        <f t="shared" si="12"/>
        <v>23089359.6285</v>
      </c>
      <c r="I43" s="34">
        <f>I35*I7</f>
        <v>20742979.894333683</v>
      </c>
      <c r="J43" s="34">
        <f>J35*J7</f>
        <v>16895988.37441</v>
      </c>
      <c r="K43" s="34">
        <f>K35*K7</f>
        <v>19751525.49689676</v>
      </c>
      <c r="L43" s="34">
        <f>L35*L7</f>
        <v>9688386.772802498</v>
      </c>
      <c r="M43" s="34">
        <f>M35*M7</f>
        <v>5043648.877180301</v>
      </c>
      <c r="N43" s="36">
        <f>SUM(B43:M43)</f>
        <v>198055569.18475282</v>
      </c>
    </row>
    <row r="44" spans="1:14" ht="18.75" customHeight="1">
      <c r="A44" s="41" t="s">
        <v>57</v>
      </c>
      <c r="B44" s="20">
        <v>-81351.1898178983</v>
      </c>
      <c r="C44" s="20">
        <v>-60036.396000000015</v>
      </c>
      <c r="D44" s="20">
        <v>-56859.52006867211</v>
      </c>
      <c r="E44" s="20">
        <v>-11768.2199933032</v>
      </c>
      <c r="F44" s="20">
        <v>-52588.14001737471</v>
      </c>
      <c r="G44" s="20">
        <v>-67616.3101326083</v>
      </c>
      <c r="H44" s="20">
        <v>-69805.20527820001</v>
      </c>
      <c r="I44" s="20">
        <v>-66391.0800007217</v>
      </c>
      <c r="J44" s="20">
        <v>-42806.98006197651</v>
      </c>
      <c r="K44" s="20">
        <v>-64509.4600018482</v>
      </c>
      <c r="L44" s="20">
        <v>-31409.0300248636</v>
      </c>
      <c r="M44" s="20">
        <v>-16350.9799806339</v>
      </c>
      <c r="N44" s="37">
        <f>SUM(B44:M44)</f>
        <v>-621492.5113781006</v>
      </c>
    </row>
    <row r="45" spans="1:14" ht="18.75" customHeight="1">
      <c r="A45" s="41" t="s">
        <v>58</v>
      </c>
      <c r="B45" s="20">
        <v>98238.83999999997</v>
      </c>
      <c r="C45" s="20">
        <v>77352.44</v>
      </c>
      <c r="D45" s="20">
        <v>66879.28000000003</v>
      </c>
      <c r="E45" s="20">
        <v>20034.68</v>
      </c>
      <c r="F45" s="20">
        <v>66168.80000000003</v>
      </c>
      <c r="G45" s="20">
        <v>79620.84000000005</v>
      </c>
      <c r="H45" s="20">
        <v>88150.87999999998</v>
      </c>
      <c r="I45" s="20">
        <v>78944.6</v>
      </c>
      <c r="J45" s="20">
        <v>52314.44000000002</v>
      </c>
      <c r="K45" s="20">
        <v>80669.44000000002</v>
      </c>
      <c r="L45" s="20">
        <v>39405.96000000002</v>
      </c>
      <c r="M45" s="20">
        <v>22024.87999999999</v>
      </c>
      <c r="N45" s="36">
        <f>SUM(B45:M45)</f>
        <v>769805.0800000002</v>
      </c>
    </row>
    <row r="46" spans="1:14" ht="18.75" customHeight="1">
      <c r="A46" s="18" t="s">
        <v>59</v>
      </c>
      <c r="B46" s="20">
        <v>0</v>
      </c>
      <c r="C46" s="20">
        <v>0</v>
      </c>
      <c r="D46" s="20">
        <v>290417.2999999998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36">
        <f>SUM(B46:M46)</f>
        <v>290417.2999999998</v>
      </c>
    </row>
    <row r="47" spans="1:14" ht="15" customHeight="1">
      <c r="A47" s="12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42"/>
    </row>
    <row r="48" spans="1:14" ht="18.75" customHeight="1">
      <c r="A48" s="18" t="s">
        <v>60</v>
      </c>
      <c r="B48" s="37">
        <f>+B49+B52+B60+B61</f>
        <v>-2244012.69</v>
      </c>
      <c r="C48" s="37">
        <f aca="true" t="shared" si="13" ref="C48:M48">+C49+C52+C60+C61</f>
        <v>-1525864.35</v>
      </c>
      <c r="D48" s="37">
        <f t="shared" si="13"/>
        <v>-1699681.98</v>
      </c>
      <c r="E48" s="37">
        <f>+E49+E52+E60+E61+E62</f>
        <v>-414353.4167348977</v>
      </c>
      <c r="F48" s="37">
        <f t="shared" si="13"/>
        <v>-494416.78</v>
      </c>
      <c r="G48" s="37">
        <f t="shared" si="13"/>
        <v>-2513684.35</v>
      </c>
      <c r="H48" s="37">
        <f t="shared" si="13"/>
        <v>-2960223.23</v>
      </c>
      <c r="I48" s="37">
        <f t="shared" si="13"/>
        <v>-1567603.95</v>
      </c>
      <c r="J48" s="37">
        <f t="shared" si="13"/>
        <v>-1828985.79</v>
      </c>
      <c r="K48" s="37">
        <f t="shared" si="13"/>
        <v>-1732070.7399999998</v>
      </c>
      <c r="L48" s="37">
        <f t="shared" si="13"/>
        <v>-1136434.0799999998</v>
      </c>
      <c r="M48" s="37">
        <f t="shared" si="13"/>
        <v>-617994.71</v>
      </c>
      <c r="N48" s="37">
        <f>+N49+N52+N60+N61+N62</f>
        <v>-18735326.066734895</v>
      </c>
    </row>
    <row r="49" spans="1:14" ht="18.75" customHeight="1">
      <c r="A49" s="16" t="s">
        <v>61</v>
      </c>
      <c r="B49" s="43">
        <f>B50+B51</f>
        <v>-2382968</v>
      </c>
      <c r="C49" s="43">
        <f>C50+C51</f>
        <v>-2482389</v>
      </c>
      <c r="D49" s="43">
        <f>D50+D51</f>
        <v>-1720635</v>
      </c>
      <c r="E49" s="43">
        <f>E50+E51</f>
        <v>-349769</v>
      </c>
      <c r="F49" s="43">
        <f aca="true" t="shared" si="14" ref="F49:M49">F50+F51</f>
        <v>-1403531.5</v>
      </c>
      <c r="G49" s="43">
        <f t="shared" si="14"/>
        <v>-2640543.5</v>
      </c>
      <c r="H49" s="43">
        <f t="shared" si="14"/>
        <v>-3170349</v>
      </c>
      <c r="I49" s="43">
        <f t="shared" si="14"/>
        <v>-1565781</v>
      </c>
      <c r="J49" s="43">
        <f t="shared" si="14"/>
        <v>-2052001</v>
      </c>
      <c r="K49" s="43">
        <f t="shared" si="14"/>
        <v>-1661163</v>
      </c>
      <c r="L49" s="43">
        <f t="shared" si="14"/>
        <v>-1127479.5</v>
      </c>
      <c r="M49" s="43">
        <f t="shared" si="14"/>
        <v>-637108.5</v>
      </c>
      <c r="N49" s="37">
        <f aca="true" t="shared" si="15" ref="N49:N62">SUM(B49:M49)</f>
        <v>-21193718</v>
      </c>
    </row>
    <row r="50" spans="1:14" ht="18.75" customHeight="1">
      <c r="A50" s="12" t="s">
        <v>62</v>
      </c>
      <c r="B50" s="20">
        <f>ROUND(-B9*$D$3,2)</f>
        <v>-2382968</v>
      </c>
      <c r="C50" s="20">
        <f>ROUND(-C9*$D$3,2)</f>
        <v>-2482389</v>
      </c>
      <c r="D50" s="20">
        <f>ROUND(-D9*$D$3,2)</f>
        <v>-1720635</v>
      </c>
      <c r="E50" s="20">
        <f>ROUND(-E9*$D$3,2)</f>
        <v>-349769</v>
      </c>
      <c r="F50" s="20">
        <f aca="true" t="shared" si="16" ref="F50:M50">ROUND(-F9*$D$3,2)</f>
        <v>-1403531.5</v>
      </c>
      <c r="G50" s="20">
        <f t="shared" si="16"/>
        <v>-2640543.5</v>
      </c>
      <c r="H50" s="20">
        <f t="shared" si="16"/>
        <v>-3170349</v>
      </c>
      <c r="I50" s="20">
        <f t="shared" si="16"/>
        <v>-1569505</v>
      </c>
      <c r="J50" s="20">
        <f t="shared" si="16"/>
        <v>-2052001</v>
      </c>
      <c r="K50" s="20">
        <f t="shared" si="16"/>
        <v>-1663991</v>
      </c>
      <c r="L50" s="20">
        <f t="shared" si="16"/>
        <v>-1127479.5</v>
      </c>
      <c r="M50" s="20">
        <f t="shared" si="16"/>
        <v>-637108.5</v>
      </c>
      <c r="N50" s="44">
        <f t="shared" si="15"/>
        <v>-21200270</v>
      </c>
    </row>
    <row r="51" spans="1:14" ht="18.75" customHeight="1">
      <c r="A51" s="12" t="s">
        <v>63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17" ref="F51:M51">ROUND(F11*$D$3,2)</f>
        <v>0</v>
      </c>
      <c r="G51" s="20">
        <f t="shared" si="17"/>
        <v>0</v>
      </c>
      <c r="H51" s="20">
        <f t="shared" si="17"/>
        <v>0</v>
      </c>
      <c r="I51" s="20">
        <f t="shared" si="17"/>
        <v>3724</v>
      </c>
      <c r="J51" s="20">
        <f t="shared" si="17"/>
        <v>0</v>
      </c>
      <c r="K51" s="20">
        <f t="shared" si="17"/>
        <v>2828</v>
      </c>
      <c r="L51" s="20">
        <f t="shared" si="17"/>
        <v>0</v>
      </c>
      <c r="M51" s="20">
        <f t="shared" si="17"/>
        <v>0</v>
      </c>
      <c r="N51" s="44">
        <f>SUM(B51:M51)</f>
        <v>6552</v>
      </c>
    </row>
    <row r="52" spans="1:14" ht="18.75" customHeight="1">
      <c r="A52" s="16" t="s">
        <v>64</v>
      </c>
      <c r="B52" s="43">
        <f>SUM(B53:B59)</f>
        <v>-52871.79</v>
      </c>
      <c r="C52" s="43">
        <f aca="true" t="shared" si="18" ref="C52:M52">SUM(C53:C59)</f>
        <v>-59542.94</v>
      </c>
      <c r="D52" s="43">
        <f t="shared" si="18"/>
        <v>-72198.33</v>
      </c>
      <c r="E52" s="43">
        <f t="shared" si="18"/>
        <v>-45714.69</v>
      </c>
      <c r="F52" s="43">
        <f t="shared" si="18"/>
        <v>-47344.76</v>
      </c>
      <c r="G52" s="43">
        <f t="shared" si="18"/>
        <v>5070.2300000000105</v>
      </c>
      <c r="H52" s="43">
        <f t="shared" si="18"/>
        <v>-33918.32999999997</v>
      </c>
      <c r="I52" s="43">
        <f t="shared" si="18"/>
        <v>-53868.9</v>
      </c>
      <c r="J52" s="43">
        <f t="shared" si="18"/>
        <v>115418.72999999998</v>
      </c>
      <c r="K52" s="43">
        <f t="shared" si="18"/>
        <v>-123720.60999999999</v>
      </c>
      <c r="L52" s="43">
        <f t="shared" si="18"/>
        <v>-27729.399999999998</v>
      </c>
      <c r="M52" s="43">
        <f t="shared" si="18"/>
        <v>-24749.45</v>
      </c>
      <c r="N52" s="43">
        <f>SUM(N53:N59)</f>
        <v>-421170.24000000005</v>
      </c>
    </row>
    <row r="53" spans="1:14" ht="18.75" customHeight="1">
      <c r="A53" s="12" t="s">
        <v>65</v>
      </c>
      <c r="B53" s="30">
        <v>-67279.59</v>
      </c>
      <c r="C53" s="30">
        <v>-53555.4</v>
      </c>
      <c r="D53" s="30">
        <v>-70182.45</v>
      </c>
      <c r="E53" s="30">
        <v>-43193.770000000004</v>
      </c>
      <c r="F53" s="30">
        <v>-76585.72</v>
      </c>
      <c r="G53" s="30">
        <v>-59206.09</v>
      </c>
      <c r="H53" s="30">
        <v>-57295.25</v>
      </c>
      <c r="I53" s="30">
        <v>-50054.58</v>
      </c>
      <c r="J53" s="30">
        <v>-46005.75</v>
      </c>
      <c r="K53" s="30">
        <v>-120479.96999999999</v>
      </c>
      <c r="L53" s="30">
        <v>-24267</v>
      </c>
      <c r="M53" s="30">
        <v>-22820.29</v>
      </c>
      <c r="N53" s="30">
        <f t="shared" si="15"/>
        <v>-690925.8600000001</v>
      </c>
    </row>
    <row r="54" spans="1:14" ht="18.75" customHeight="1">
      <c r="A54" s="12" t="s">
        <v>66</v>
      </c>
      <c r="B54" s="30">
        <v>-1102.5</v>
      </c>
      <c r="C54" s="30">
        <v>-756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-630</v>
      </c>
      <c r="J54" s="30">
        <v>0</v>
      </c>
      <c r="K54" s="30">
        <v>-189</v>
      </c>
      <c r="L54" s="30">
        <v>0</v>
      </c>
      <c r="M54" s="30">
        <v>0</v>
      </c>
      <c r="N54" s="30">
        <f t="shared" si="15"/>
        <v>-2677.5</v>
      </c>
    </row>
    <row r="55" spans="1:14" ht="18.75" customHeight="1">
      <c r="A55" s="12" t="s">
        <v>67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f t="shared" si="15"/>
        <v>0</v>
      </c>
    </row>
    <row r="56" spans="1:14" ht="18.75" customHeight="1">
      <c r="A56" s="12" t="s">
        <v>68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22">
        <f t="shared" si="15"/>
        <v>0</v>
      </c>
    </row>
    <row r="57" spans="1:14" ht="18.75" customHeight="1">
      <c r="A57" s="12" t="s">
        <v>69</v>
      </c>
      <c r="B57" s="30">
        <v>-775.1</v>
      </c>
      <c r="C57" s="30">
        <v>-1516.5</v>
      </c>
      <c r="D57" s="30">
        <v>0</v>
      </c>
      <c r="E57" s="30">
        <v>0</v>
      </c>
      <c r="F57" s="30">
        <v>0</v>
      </c>
      <c r="G57" s="30">
        <v>-2359</v>
      </c>
      <c r="H57" s="30">
        <v>-4246.2</v>
      </c>
      <c r="I57" s="30">
        <v>0</v>
      </c>
      <c r="J57" s="30">
        <v>0</v>
      </c>
      <c r="K57" s="30">
        <v>0</v>
      </c>
      <c r="L57" s="30">
        <v>-808.8</v>
      </c>
      <c r="M57" s="30">
        <v>-337</v>
      </c>
      <c r="N57" s="30">
        <f t="shared" si="15"/>
        <v>-10042.599999999999</v>
      </c>
    </row>
    <row r="58" spans="1:14" ht="18.75" customHeight="1">
      <c r="A58" s="15" t="s">
        <v>70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f t="shared" si="15"/>
        <v>0</v>
      </c>
    </row>
    <row r="59" spans="1:14" ht="18.75" customHeight="1">
      <c r="A59" s="15" t="s">
        <v>71</v>
      </c>
      <c r="B59" s="30">
        <v>16285.4</v>
      </c>
      <c r="C59" s="30">
        <v>-3715.0400000000013</v>
      </c>
      <c r="D59" s="30">
        <v>-2015.8799999999983</v>
      </c>
      <c r="E59" s="30">
        <v>-2520.9199999999996</v>
      </c>
      <c r="F59" s="30">
        <v>29240.96</v>
      </c>
      <c r="G59" s="30">
        <v>66635.32</v>
      </c>
      <c r="H59" s="30">
        <v>27623.12000000002</v>
      </c>
      <c r="I59" s="30">
        <v>-3184.319999999998</v>
      </c>
      <c r="J59" s="30">
        <v>161424.47999999998</v>
      </c>
      <c r="K59" s="30">
        <v>-3051.6400000000012</v>
      </c>
      <c r="L59" s="30">
        <v>-2653.5999999999985</v>
      </c>
      <c r="M59" s="30">
        <v>-1592.159999999999</v>
      </c>
      <c r="N59" s="30">
        <f t="shared" si="15"/>
        <v>282475.72000000003</v>
      </c>
    </row>
    <row r="60" spans="1:14" ht="18.75" customHeight="1">
      <c r="A60" s="16" t="s">
        <v>72</v>
      </c>
      <c r="B60" s="45">
        <v>191827.1</v>
      </c>
      <c r="C60" s="45">
        <v>1016067.59</v>
      </c>
      <c r="D60" s="45">
        <v>93151.35</v>
      </c>
      <c r="E60" s="45">
        <v>30649.60999999997</v>
      </c>
      <c r="F60" s="45">
        <v>956459.48</v>
      </c>
      <c r="G60" s="45">
        <v>121788.91999999998</v>
      </c>
      <c r="H60" s="45">
        <v>244044.1</v>
      </c>
      <c r="I60" s="45">
        <v>52045.95</v>
      </c>
      <c r="J60" s="45">
        <v>107596.48</v>
      </c>
      <c r="K60" s="45">
        <v>52812.869999999995</v>
      </c>
      <c r="L60" s="45">
        <v>18774.82</v>
      </c>
      <c r="M60" s="45">
        <v>43863.240000000005</v>
      </c>
      <c r="N60" s="30">
        <f t="shared" si="15"/>
        <v>2929081.5100000002</v>
      </c>
    </row>
    <row r="61" spans="1:14" ht="18.75" customHeight="1">
      <c r="A61" s="16" t="s">
        <v>73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30">
        <f t="shared" si="15"/>
        <v>0</v>
      </c>
    </row>
    <row r="62" spans="1:14" ht="18" customHeight="1">
      <c r="A62" s="16" t="s">
        <v>107</v>
      </c>
      <c r="B62" s="45">
        <v>0</v>
      </c>
      <c r="C62" s="45">
        <v>0</v>
      </c>
      <c r="D62" s="45">
        <v>0</v>
      </c>
      <c r="E62" s="68">
        <v>-49519.33673489769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29">
        <f t="shared" si="15"/>
        <v>-49519.33673489769</v>
      </c>
    </row>
    <row r="63" spans="1:16" ht="20.25" customHeight="1">
      <c r="A63" s="18" t="s">
        <v>74</v>
      </c>
      <c r="B63" s="46">
        <f aca="true" t="shared" si="19" ref="B63:M63">+B42+B48</f>
        <v>23207318.750894066</v>
      </c>
      <c r="C63" s="46">
        <f t="shared" si="19"/>
        <v>16707494.847000001</v>
      </c>
      <c r="D63" s="46">
        <f t="shared" si="19"/>
        <v>15915245.81943509</v>
      </c>
      <c r="E63" s="46">
        <f t="shared" si="19"/>
        <v>3636798.561364</v>
      </c>
      <c r="F63" s="46">
        <f t="shared" si="19"/>
        <v>15994139.980827626</v>
      </c>
      <c r="G63" s="46">
        <f t="shared" si="19"/>
        <v>18859161.01834403</v>
      </c>
      <c r="H63" s="46">
        <f t="shared" si="19"/>
        <v>20147482.0732218</v>
      </c>
      <c r="I63" s="46">
        <f t="shared" si="19"/>
        <v>19187929.464332964</v>
      </c>
      <c r="J63" s="46">
        <f t="shared" si="19"/>
        <v>15076510.044348024</v>
      </c>
      <c r="K63" s="46">
        <f t="shared" si="19"/>
        <v>18035614.736894913</v>
      </c>
      <c r="L63" s="46">
        <f t="shared" si="19"/>
        <v>8559949.622777635</v>
      </c>
      <c r="M63" s="46">
        <f t="shared" si="19"/>
        <v>4431328.067199667</v>
      </c>
      <c r="N63" s="46">
        <f>SUM(B63:M63)</f>
        <v>179758972.98663983</v>
      </c>
      <c r="P63" s="47"/>
    </row>
    <row r="64" spans="1:14" ht="15" customHeight="1">
      <c r="A64" s="48"/>
      <c r="B64" s="50"/>
      <c r="C64" s="50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0"/>
    </row>
    <row r="65" spans="1:14" ht="15" customHeigh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8.75" customHeight="1">
      <c r="A66" s="18" t="s">
        <v>75</v>
      </c>
      <c r="B66" s="54">
        <f>SUM(B67:B80)</f>
        <v>23207318.73</v>
      </c>
      <c r="C66" s="54">
        <f aca="true" t="shared" si="20" ref="C66:M66">SUM(C67:C80)</f>
        <v>16707494.869999997</v>
      </c>
      <c r="D66" s="54">
        <f t="shared" si="20"/>
        <v>15915245.83</v>
      </c>
      <c r="E66" s="54">
        <f t="shared" si="20"/>
        <v>3636798.5632651024</v>
      </c>
      <c r="F66" s="54">
        <f t="shared" si="20"/>
        <v>15994139.98</v>
      </c>
      <c r="G66" s="54">
        <f t="shared" si="20"/>
        <v>18859161.029999997</v>
      </c>
      <c r="H66" s="54">
        <f t="shared" si="20"/>
        <v>20147482.120000005</v>
      </c>
      <c r="I66" s="54">
        <f t="shared" si="20"/>
        <v>19187929.500000004</v>
      </c>
      <c r="J66" s="54">
        <f t="shared" si="20"/>
        <v>15076510.049999999</v>
      </c>
      <c r="K66" s="54">
        <f t="shared" si="20"/>
        <v>18035614.759999998</v>
      </c>
      <c r="L66" s="54">
        <f t="shared" si="20"/>
        <v>8559949.65</v>
      </c>
      <c r="M66" s="54">
        <f t="shared" si="20"/>
        <v>4431328.069999999</v>
      </c>
      <c r="N66" s="46">
        <f>SUM(N67:N80)</f>
        <v>179758973.1532651</v>
      </c>
    </row>
    <row r="67" spans="1:14" ht="18.75" customHeight="1">
      <c r="A67" s="16" t="s">
        <v>76</v>
      </c>
      <c r="B67" s="54">
        <v>4622339.75</v>
      </c>
      <c r="C67" s="54">
        <v>4521530.92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46">
        <f>SUM(B67:M67)</f>
        <v>9143870.67</v>
      </c>
    </row>
    <row r="68" spans="1:14" ht="18.75" customHeight="1">
      <c r="A68" s="16" t="s">
        <v>77</v>
      </c>
      <c r="B68" s="54">
        <v>18584978.98</v>
      </c>
      <c r="C68" s="54">
        <v>12185963.949999997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46">
        <f aca="true" t="shared" si="21" ref="N68:N79">SUM(B68:M68)</f>
        <v>30770942.93</v>
      </c>
    </row>
    <row r="69" spans="1:14" ht="18.75" customHeight="1">
      <c r="A69" s="16" t="s">
        <v>78</v>
      </c>
      <c r="B69" s="55">
        <v>0</v>
      </c>
      <c r="C69" s="55">
        <v>0</v>
      </c>
      <c r="D69" s="43">
        <v>15915245.83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43">
        <f t="shared" si="21"/>
        <v>15915245.83</v>
      </c>
    </row>
    <row r="70" spans="1:14" ht="18.75" customHeight="1">
      <c r="A70" s="16" t="s">
        <v>79</v>
      </c>
      <c r="B70" s="55">
        <v>0</v>
      </c>
      <c r="C70" s="55">
        <v>0</v>
      </c>
      <c r="D70" s="55">
        <v>0</v>
      </c>
      <c r="E70" s="43">
        <v>3636798.5632651024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46">
        <f t="shared" si="21"/>
        <v>3636798.5632651024</v>
      </c>
    </row>
    <row r="71" spans="1:14" ht="18.75" customHeight="1">
      <c r="A71" s="16" t="s">
        <v>80</v>
      </c>
      <c r="B71" s="55">
        <v>0</v>
      </c>
      <c r="C71" s="55">
        <v>0</v>
      </c>
      <c r="D71" s="55">
        <v>0</v>
      </c>
      <c r="E71" s="55">
        <v>0</v>
      </c>
      <c r="F71" s="43">
        <v>15994139.98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43">
        <f t="shared" si="21"/>
        <v>15994139.98</v>
      </c>
    </row>
    <row r="72" spans="1:14" ht="18.75" customHeight="1">
      <c r="A72" s="16" t="s">
        <v>81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4">
        <v>18859161.029999997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46">
        <f t="shared" si="21"/>
        <v>18859161.029999997</v>
      </c>
    </row>
    <row r="73" spans="1:14" ht="18.75" customHeight="1">
      <c r="A73" s="16" t="s">
        <v>82</v>
      </c>
      <c r="B73" s="55">
        <v>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4">
        <v>15574302.730000004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46">
        <f t="shared" si="21"/>
        <v>15574302.730000004</v>
      </c>
    </row>
    <row r="74" spans="1:14" ht="18.75" customHeight="1">
      <c r="A74" s="16" t="s">
        <v>83</v>
      </c>
      <c r="B74" s="55">
        <v>0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4">
        <v>4573179.39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46">
        <f t="shared" si="21"/>
        <v>4573179.39</v>
      </c>
    </row>
    <row r="75" spans="1:14" ht="18.75" customHeight="1">
      <c r="A75" s="16" t="s">
        <v>84</v>
      </c>
      <c r="B75" s="55">
        <v>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43">
        <v>19187929.500000004</v>
      </c>
      <c r="J75" s="55">
        <v>0</v>
      </c>
      <c r="K75" s="55">
        <v>0</v>
      </c>
      <c r="L75" s="55">
        <v>0</v>
      </c>
      <c r="M75" s="55">
        <v>0</v>
      </c>
      <c r="N75" s="43">
        <f t="shared" si="21"/>
        <v>19187929.500000004</v>
      </c>
    </row>
    <row r="76" spans="1:14" ht="18.75" customHeight="1">
      <c r="A76" s="16" t="s">
        <v>85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43">
        <v>15076510.049999999</v>
      </c>
      <c r="K76" s="55">
        <v>0</v>
      </c>
      <c r="L76" s="55">
        <v>0</v>
      </c>
      <c r="M76" s="55">
        <v>0</v>
      </c>
      <c r="N76" s="46">
        <f t="shared" si="21"/>
        <v>15076510.049999999</v>
      </c>
    </row>
    <row r="77" spans="1:14" ht="18.75" customHeight="1">
      <c r="A77" s="16" t="s">
        <v>86</v>
      </c>
      <c r="B77" s="55">
        <v>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43">
        <v>18035614.759999998</v>
      </c>
      <c r="L77" s="55">
        <v>0</v>
      </c>
      <c r="M77" s="56">
        <v>0</v>
      </c>
      <c r="N77" s="43">
        <f t="shared" si="21"/>
        <v>18035614.759999998</v>
      </c>
    </row>
    <row r="78" spans="1:14" ht="18.75" customHeight="1">
      <c r="A78" s="16" t="s">
        <v>87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43">
        <v>8559949.65</v>
      </c>
      <c r="M78" s="55">
        <v>0</v>
      </c>
      <c r="N78" s="46">
        <f t="shared" si="21"/>
        <v>8559949.65</v>
      </c>
    </row>
    <row r="79" spans="1:14" ht="18.75" customHeight="1">
      <c r="A79" s="16" t="s">
        <v>88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43">
        <v>4431328.069999999</v>
      </c>
      <c r="N79" s="43">
        <f t="shared" si="21"/>
        <v>4431328.069999999</v>
      </c>
    </row>
    <row r="80" spans="1:14" ht="18.75" customHeight="1">
      <c r="A80" s="48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ht="17.25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1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</row>
    <row r="83" spans="1:14" ht="18.75" customHeight="1">
      <c r="A83" s="18" t="s">
        <v>104</v>
      </c>
      <c r="B83" s="55">
        <v>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46"/>
    </row>
    <row r="84" spans="1:14" ht="18.75" customHeight="1">
      <c r="A84" s="16" t="s">
        <v>89</v>
      </c>
      <c r="B84" s="61">
        <v>2.0706</v>
      </c>
      <c r="C84" s="61">
        <v>2.0977282541092848</v>
      </c>
      <c r="D84" s="61">
        <v>0</v>
      </c>
      <c r="E84" s="61">
        <v>0</v>
      </c>
      <c r="F84" s="55">
        <v>0</v>
      </c>
      <c r="G84" s="55">
        <v>0</v>
      </c>
      <c r="H84" s="61">
        <v>0</v>
      </c>
      <c r="I84" s="61">
        <v>0</v>
      </c>
      <c r="J84" s="61">
        <v>0</v>
      </c>
      <c r="K84" s="55">
        <v>0</v>
      </c>
      <c r="L84" s="61">
        <v>0</v>
      </c>
      <c r="M84" s="61">
        <v>0</v>
      </c>
      <c r="N84" s="46"/>
    </row>
    <row r="85" spans="1:14" ht="18.75" customHeight="1">
      <c r="A85" s="16" t="s">
        <v>90</v>
      </c>
      <c r="B85" s="61">
        <v>1.8101</v>
      </c>
      <c r="C85" s="61">
        <v>1.7363695451843044</v>
      </c>
      <c r="D85" s="61">
        <v>0</v>
      </c>
      <c r="E85" s="61">
        <v>0</v>
      </c>
      <c r="F85" s="55">
        <v>0</v>
      </c>
      <c r="G85" s="55">
        <v>0</v>
      </c>
      <c r="H85" s="61">
        <v>0</v>
      </c>
      <c r="I85" s="61">
        <v>0</v>
      </c>
      <c r="J85" s="61">
        <v>0</v>
      </c>
      <c r="K85" s="55">
        <v>0</v>
      </c>
      <c r="L85" s="61">
        <v>0</v>
      </c>
      <c r="M85" s="61">
        <v>0</v>
      </c>
      <c r="N85" s="46"/>
    </row>
    <row r="86" spans="1:14" ht="18.75" customHeight="1">
      <c r="A86" s="16" t="s">
        <v>91</v>
      </c>
      <c r="B86" s="61">
        <v>0</v>
      </c>
      <c r="C86" s="61">
        <v>0</v>
      </c>
      <c r="D86" s="62">
        <f>(D$43+D$44+D$45)/D$7</f>
        <v>1.6763678289523425</v>
      </c>
      <c r="E86" s="61">
        <v>0</v>
      </c>
      <c r="F86" s="55">
        <v>0</v>
      </c>
      <c r="G86" s="55">
        <v>0</v>
      </c>
      <c r="H86" s="61">
        <v>0</v>
      </c>
      <c r="I86" s="61">
        <v>0</v>
      </c>
      <c r="J86" s="61">
        <v>0</v>
      </c>
      <c r="K86" s="55">
        <v>0</v>
      </c>
      <c r="L86" s="61">
        <v>0</v>
      </c>
      <c r="M86" s="61">
        <v>0</v>
      </c>
      <c r="N86" s="43"/>
    </row>
    <row r="87" spans="1:14" ht="18.75" customHeight="1">
      <c r="A87" s="16" t="s">
        <v>92</v>
      </c>
      <c r="B87" s="61">
        <v>0</v>
      </c>
      <c r="C87" s="61">
        <v>0</v>
      </c>
      <c r="D87" s="61">
        <v>0</v>
      </c>
      <c r="E87" s="61">
        <f>(E$43+E$44+E$45)/E$7</f>
        <v>2.1332676042470484</v>
      </c>
      <c r="F87" s="55">
        <v>0</v>
      </c>
      <c r="G87" s="55">
        <v>0</v>
      </c>
      <c r="H87" s="61">
        <v>0</v>
      </c>
      <c r="I87" s="61">
        <v>0</v>
      </c>
      <c r="J87" s="61">
        <v>0</v>
      </c>
      <c r="K87" s="55">
        <v>0</v>
      </c>
      <c r="L87" s="61">
        <v>0</v>
      </c>
      <c r="M87" s="61">
        <v>0</v>
      </c>
      <c r="N87" s="46"/>
    </row>
    <row r="88" spans="1:14" ht="18.75" customHeight="1">
      <c r="A88" s="16" t="s">
        <v>93</v>
      </c>
      <c r="B88" s="61">
        <v>0</v>
      </c>
      <c r="C88" s="61">
        <v>0</v>
      </c>
      <c r="D88" s="61">
        <v>0</v>
      </c>
      <c r="E88" s="61">
        <v>0</v>
      </c>
      <c r="F88" s="61">
        <f>(F$43+F$44+F$45)/F$7</f>
        <v>1.967142241465193</v>
      </c>
      <c r="G88" s="55">
        <v>0</v>
      </c>
      <c r="H88" s="61">
        <v>0</v>
      </c>
      <c r="I88" s="61">
        <v>0</v>
      </c>
      <c r="J88" s="61">
        <v>0</v>
      </c>
      <c r="K88" s="55">
        <v>0</v>
      </c>
      <c r="L88" s="61">
        <v>0</v>
      </c>
      <c r="M88" s="61">
        <v>0</v>
      </c>
      <c r="N88" s="43"/>
    </row>
    <row r="89" spans="1:14" ht="18.75" customHeight="1">
      <c r="A89" s="16" t="s">
        <v>94</v>
      </c>
      <c r="B89" s="61">
        <v>0</v>
      </c>
      <c r="C89" s="61">
        <v>0</v>
      </c>
      <c r="D89" s="61">
        <v>0</v>
      </c>
      <c r="E89" s="61">
        <v>0</v>
      </c>
      <c r="F89" s="55">
        <v>0</v>
      </c>
      <c r="G89" s="61">
        <f>(G$43+G$44+G$45)/G$7</f>
        <v>1.5593887782399327</v>
      </c>
      <c r="H89" s="61">
        <v>0</v>
      </c>
      <c r="I89" s="61">
        <v>0</v>
      </c>
      <c r="J89" s="61">
        <v>0</v>
      </c>
      <c r="K89" s="55">
        <v>0</v>
      </c>
      <c r="L89" s="61">
        <v>0</v>
      </c>
      <c r="M89" s="61">
        <v>0</v>
      </c>
      <c r="N89" s="46"/>
    </row>
    <row r="90" spans="1:14" ht="18.75" customHeight="1">
      <c r="A90" s="16" t="s">
        <v>95</v>
      </c>
      <c r="B90" s="61">
        <v>0</v>
      </c>
      <c r="C90" s="61">
        <v>0</v>
      </c>
      <c r="D90" s="61">
        <v>0</v>
      </c>
      <c r="E90" s="61">
        <v>0</v>
      </c>
      <c r="F90" s="55">
        <v>0</v>
      </c>
      <c r="G90" s="55">
        <v>0</v>
      </c>
      <c r="H90" s="61">
        <v>1.8338817156957616</v>
      </c>
      <c r="I90" s="61">
        <v>0</v>
      </c>
      <c r="J90" s="61">
        <v>0</v>
      </c>
      <c r="K90" s="55">
        <v>0</v>
      </c>
      <c r="L90" s="61">
        <v>0</v>
      </c>
      <c r="M90" s="61">
        <v>0</v>
      </c>
      <c r="N90" s="46"/>
    </row>
    <row r="91" spans="1:14" ht="18.75" customHeight="1">
      <c r="A91" s="16" t="s">
        <v>96</v>
      </c>
      <c r="B91" s="61">
        <v>0</v>
      </c>
      <c r="C91" s="61">
        <v>0</v>
      </c>
      <c r="D91" s="61">
        <v>0</v>
      </c>
      <c r="E91" s="61">
        <v>0</v>
      </c>
      <c r="F91" s="55">
        <v>0</v>
      </c>
      <c r="G91" s="55">
        <v>0</v>
      </c>
      <c r="H91" s="61">
        <v>1.791988335358445</v>
      </c>
      <c r="I91" s="61">
        <v>0</v>
      </c>
      <c r="J91" s="61">
        <v>0</v>
      </c>
      <c r="K91" s="55">
        <v>0</v>
      </c>
      <c r="L91" s="61">
        <v>0</v>
      </c>
      <c r="M91" s="61">
        <v>0</v>
      </c>
      <c r="N91" s="46"/>
    </row>
    <row r="92" spans="1:14" ht="18.75" customHeight="1">
      <c r="A92" s="16" t="s">
        <v>97</v>
      </c>
      <c r="B92" s="61">
        <v>0</v>
      </c>
      <c r="C92" s="61">
        <v>0</v>
      </c>
      <c r="D92" s="61">
        <v>0</v>
      </c>
      <c r="E92" s="61">
        <v>0</v>
      </c>
      <c r="F92" s="55">
        <v>0</v>
      </c>
      <c r="G92" s="55">
        <v>0</v>
      </c>
      <c r="H92" s="61">
        <v>0</v>
      </c>
      <c r="I92" s="61">
        <f>(I$43+I$44+I$45)/I$7</f>
        <v>1.7758956375466595</v>
      </c>
      <c r="J92" s="61">
        <v>0</v>
      </c>
      <c r="K92" s="55">
        <v>0</v>
      </c>
      <c r="L92" s="61">
        <v>0</v>
      </c>
      <c r="M92" s="61">
        <v>0</v>
      </c>
      <c r="N92" s="43"/>
    </row>
    <row r="93" spans="1:14" ht="18.75" customHeight="1">
      <c r="A93" s="16" t="s">
        <v>98</v>
      </c>
      <c r="B93" s="61">
        <v>0</v>
      </c>
      <c r="C93" s="61">
        <v>0</v>
      </c>
      <c r="D93" s="61">
        <v>0</v>
      </c>
      <c r="E93" s="61">
        <v>0</v>
      </c>
      <c r="F93" s="55">
        <v>0</v>
      </c>
      <c r="G93" s="55">
        <v>0</v>
      </c>
      <c r="H93" s="61">
        <v>0</v>
      </c>
      <c r="I93" s="61">
        <v>0</v>
      </c>
      <c r="J93" s="61">
        <f>(J$43+J$44+J$45)/J$7</f>
        <v>1.9986947486587117</v>
      </c>
      <c r="K93" s="55">
        <v>0</v>
      </c>
      <c r="L93" s="61">
        <v>0</v>
      </c>
      <c r="M93" s="61">
        <v>0</v>
      </c>
      <c r="N93" s="46"/>
    </row>
    <row r="94" spans="1:14" ht="18.75" customHeight="1">
      <c r="A94" s="16" t="s">
        <v>99</v>
      </c>
      <c r="B94" s="61">
        <v>0</v>
      </c>
      <c r="C94" s="61">
        <v>0</v>
      </c>
      <c r="D94" s="61">
        <v>0</v>
      </c>
      <c r="E94" s="61">
        <v>0</v>
      </c>
      <c r="F94" s="55">
        <v>0</v>
      </c>
      <c r="G94" s="55">
        <v>0</v>
      </c>
      <c r="H94" s="61">
        <v>0</v>
      </c>
      <c r="I94" s="61">
        <v>0</v>
      </c>
      <c r="J94" s="61">
        <v>0</v>
      </c>
      <c r="K94" s="62">
        <f>(K$43+K$44+K$45)/K$7</f>
        <v>1.9103292081589316</v>
      </c>
      <c r="L94" s="61">
        <v>0</v>
      </c>
      <c r="M94" s="61">
        <v>0</v>
      </c>
      <c r="N94" s="43"/>
    </row>
    <row r="95" spans="1:14" ht="18.75" customHeight="1">
      <c r="A95" s="16" t="s">
        <v>100</v>
      </c>
      <c r="B95" s="61">
        <v>0</v>
      </c>
      <c r="C95" s="61">
        <v>0</v>
      </c>
      <c r="D95" s="61">
        <v>0</v>
      </c>
      <c r="E95" s="61">
        <v>0</v>
      </c>
      <c r="F95" s="55">
        <v>0</v>
      </c>
      <c r="G95" s="55">
        <v>0</v>
      </c>
      <c r="H95" s="61">
        <v>0</v>
      </c>
      <c r="I95" s="61">
        <v>0</v>
      </c>
      <c r="J95" s="61">
        <v>0</v>
      </c>
      <c r="K95" s="61">
        <v>0</v>
      </c>
      <c r="L95" s="61">
        <f>(L$43+L$44+L$45)/L$7</f>
        <v>2.2724235818309944</v>
      </c>
      <c r="M95" s="61">
        <v>0</v>
      </c>
      <c r="N95" s="63"/>
    </row>
    <row r="96" spans="1:14" ht="18.75" customHeight="1">
      <c r="A96" s="48" t="s">
        <v>101</v>
      </c>
      <c r="B96" s="64">
        <v>0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5">
        <f>(M$43+M$44+M$45)/M$7</f>
        <v>2.2225521036964753</v>
      </c>
      <c r="N96" s="66"/>
    </row>
    <row r="97" spans="1:13" ht="75.75" customHeight="1">
      <c r="A97" s="69" t="s">
        <v>105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9" spans="2:9" ht="14.25">
      <c r="B99" s="76"/>
      <c r="C99" s="76"/>
      <c r="H99" s="76"/>
      <c r="I99" s="76"/>
    </row>
    <row r="100" spans="2:9" ht="14.25">
      <c r="B100" s="67"/>
      <c r="C100" s="67"/>
      <c r="H100" s="67"/>
      <c r="I100" s="67"/>
    </row>
  </sheetData>
  <sheetProtection/>
  <mergeCells count="7">
    <mergeCell ref="A1:N1"/>
    <mergeCell ref="A2:N2"/>
    <mergeCell ref="A4:A6"/>
    <mergeCell ref="B4:M4"/>
    <mergeCell ref="N4:N6"/>
    <mergeCell ref="A81:N81"/>
    <mergeCell ref="A97:M97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2015-11-10T11:06:49Z</dcterms:created>
  <dcterms:modified xsi:type="dcterms:W3CDTF">2015-11-11T16:57:27Z</dcterms:modified>
  <cp:category/>
  <cp:version/>
  <cp:contentType/>
  <cp:contentStatus/>
</cp:coreProperties>
</file>