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<sst xmlns="http://schemas.openxmlformats.org/spreadsheetml/2006/main" count="109" uniqueCount="107">
  <si>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</si>
  <si>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</si>
  <si>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</si>
  <si>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</si>
  <si>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</si>
  <si>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</si>
  <si>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</si>
  <si>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</si>
  <si>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</si>
  <si>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</si>
  <si>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</si>
  <si>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</si>
  <si>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</si>
  <si>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</si>
  <si>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</si>
  <si>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</si>
  <si>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</si>
  <si>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</si>
  <si>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</si>
  <si>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</si>
  <si>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</si>
  <si>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</si>
  <si>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</si>
  <si>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</si>
  <si>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</si>
  <si>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</si>
  <si>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</si>
  <si>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</si>
  <si>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</si>
  <si>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</si>
  <si>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</si>
  <si>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</si>
  <si>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</si>
  <si>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</si>
  <si>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</si>
  <si>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</si>
  <si>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</si>
  <si>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</si>
  <si>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</si>
  <si>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</si>
  <si>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</si>
  <si>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</si>
  <si>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</si>
  <si>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</si>
  <si>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</si>
  <si>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</si>
  <si>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</si>
  <si>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</si>
  <si>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</si>
  <si>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</si>
  <si>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</si>
  <si>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</si>
  <si>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</si>
  <si>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</si>
  <si>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</si>
  <si>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</si>
  <si>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</si>
  <si>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</si>
  <si>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</si>
  <si>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</si>
  <si>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</si>
  <si>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</si>
  <si>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</si>
  <si>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</si>
  <si>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</si>
  <si>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</si>
  <si>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</si>
  <si>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</si>
  <si>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</si>
  <si>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</si>
  <si>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</si>
  <si>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</si>
  <si>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</si>
  <si>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</si>
  <si>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</si>
  <si>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</si>
  <si>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</si>
  <si>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</si>
  <si>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</si>
  <si>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</si>
  <si>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</si>
  <si>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</si>
  <si>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</si>
  <si>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</si>
  <si>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</si>
  <si>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</si>
  <si>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</si>
  <si>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</si>
  <si>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</si>
  <si>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</si>
  <si>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</si>
  <si>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</si>
  <si>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</si>
  <si>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</si>
  <si>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</si>
  <si>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</si>
  <si>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</si>
  <si>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</si>
  <si>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</si>
  <si>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</si>
  <si>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</si>
  <si>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</si>
  <si>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</si>
  <si>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</si>
  <si>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</si>
  <si>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</si>
  <si>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26/10/15 - VENCIMENTO 03/11/15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</si>
</sst>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171" fontId="0" fillId="0" borderId="0" xfId="52" applyFont="1" applyFill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76" t="s">
        <v>41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21">
      <c r="A2" s="77" t="s">
        <v>106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8" t="s">
        <v>1</v>
      </c>
      <c r="B4" s="78" t="s">
        <v>98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9" t="s">
        <v>2</v>
      </c>
    </row>
    <row r="5" spans="1:14" ht="42" customHeight="1">
      <c r="A5" s="78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8"/>
    </row>
    <row r="6" spans="1:14" ht="20.25" customHeight="1">
      <c r="A6" s="78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8"/>
    </row>
    <row r="7" spans="1:25" ht="18.75" customHeight="1">
      <c r="A7" s="9" t="s">
        <v>3</v>
      </c>
      <c r="B7" s="10">
        <f>B8+B20+B24</f>
        <v>494190</v>
      </c>
      <c r="C7" s="10">
        <f>C8+C20+C24</f>
        <v>367038</v>
      </c>
      <c r="D7" s="10">
        <f>D8+D20+D24</f>
        <v>359550</v>
      </c>
      <c r="E7" s="10">
        <f>E8+E20+E24</f>
        <v>64648</v>
      </c>
      <c r="F7" s="10">
        <f aca="true" t="shared" si="0" ref="F7:M7">F8+F20+F24</f>
        <v>291882</v>
      </c>
      <c r="G7" s="10">
        <f t="shared" si="0"/>
        <v>494530</v>
      </c>
      <c r="H7" s="10">
        <f t="shared" si="0"/>
        <v>453123</v>
      </c>
      <c r="I7" s="10">
        <f t="shared" si="0"/>
        <v>417382</v>
      </c>
      <c r="J7" s="10">
        <f t="shared" si="0"/>
        <v>302848</v>
      </c>
      <c r="K7" s="10">
        <f t="shared" si="0"/>
        <v>361600</v>
      </c>
      <c r="L7" s="10">
        <f t="shared" si="0"/>
        <v>156151</v>
      </c>
      <c r="M7" s="10">
        <f t="shared" si="0"/>
        <v>85814</v>
      </c>
      <c r="N7" s="10">
        <f>+N8+N20+N24</f>
        <v>3848756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295554</v>
      </c>
      <c r="C8" s="12">
        <f>+C9+C12+C16</f>
        <v>230153</v>
      </c>
      <c r="D8" s="12">
        <f>+D9+D12+D16</f>
        <v>237419</v>
      </c>
      <c r="E8" s="12">
        <f>+E9+E12+E16</f>
        <v>40654</v>
      </c>
      <c r="F8" s="12">
        <f aca="true" t="shared" si="1" ref="F8:M8">+F9+F12+F16</f>
        <v>184645</v>
      </c>
      <c r="G8" s="12">
        <f t="shared" si="1"/>
        <v>313470</v>
      </c>
      <c r="H8" s="12">
        <f t="shared" si="1"/>
        <v>275928</v>
      </c>
      <c r="I8" s="12">
        <f t="shared" si="1"/>
        <v>258617</v>
      </c>
      <c r="J8" s="12">
        <f t="shared" si="1"/>
        <v>189392</v>
      </c>
      <c r="K8" s="12">
        <f t="shared" si="1"/>
        <v>213559</v>
      </c>
      <c r="L8" s="12">
        <f t="shared" si="1"/>
        <v>98843</v>
      </c>
      <c r="M8" s="12">
        <f t="shared" si="1"/>
        <v>56433</v>
      </c>
      <c r="N8" s="12">
        <f>SUM(B8:M8)</f>
        <v>2394667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22758</v>
      </c>
      <c r="C9" s="14">
        <v>24726</v>
      </c>
      <c r="D9" s="14">
        <v>16353</v>
      </c>
      <c r="E9" s="14">
        <v>3291</v>
      </c>
      <c r="F9" s="14">
        <v>13271</v>
      </c>
      <c r="G9" s="14">
        <v>25816</v>
      </c>
      <c r="H9" s="14">
        <v>30044</v>
      </c>
      <c r="I9" s="14">
        <v>14996</v>
      </c>
      <c r="J9" s="14">
        <v>19602</v>
      </c>
      <c r="K9" s="14">
        <v>15264</v>
      </c>
      <c r="L9" s="14">
        <v>11249</v>
      </c>
      <c r="M9" s="14">
        <v>6624</v>
      </c>
      <c r="N9" s="12">
        <f aca="true" t="shared" si="2" ref="N9:N19">SUM(B9:M9)</f>
        <v>203994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22758</v>
      </c>
      <c r="C10" s="14">
        <f>+C9-C11</f>
        <v>24726</v>
      </c>
      <c r="D10" s="14">
        <f>+D9-D11</f>
        <v>16353</v>
      </c>
      <c r="E10" s="14">
        <f>+E9-E11</f>
        <v>3291</v>
      </c>
      <c r="F10" s="14">
        <f aca="true" t="shared" si="3" ref="F10:M10">+F9-F11</f>
        <v>13271</v>
      </c>
      <c r="G10" s="14">
        <f t="shared" si="3"/>
        <v>25816</v>
      </c>
      <c r="H10" s="14">
        <f t="shared" si="3"/>
        <v>30044</v>
      </c>
      <c r="I10" s="14">
        <f t="shared" si="3"/>
        <v>14996</v>
      </c>
      <c r="J10" s="14">
        <f t="shared" si="3"/>
        <v>19602</v>
      </c>
      <c r="K10" s="14">
        <f t="shared" si="3"/>
        <v>15264</v>
      </c>
      <c r="L10" s="14">
        <f t="shared" si="3"/>
        <v>11249</v>
      </c>
      <c r="M10" s="14">
        <f t="shared" si="3"/>
        <v>6624</v>
      </c>
      <c r="N10" s="12">
        <f t="shared" si="2"/>
        <v>203994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187544</v>
      </c>
      <c r="C12" s="14">
        <f>C13+C14+C15</f>
        <v>146049</v>
      </c>
      <c r="D12" s="14">
        <f>D13+D14+D15</f>
        <v>167100</v>
      </c>
      <c r="E12" s="14">
        <f>E13+E14+E15</f>
        <v>27325</v>
      </c>
      <c r="F12" s="14">
        <f aca="true" t="shared" si="4" ref="F12:M12">F13+F14+F15</f>
        <v>120907</v>
      </c>
      <c r="G12" s="14">
        <f t="shared" si="4"/>
        <v>210013</v>
      </c>
      <c r="H12" s="14">
        <f t="shared" si="4"/>
        <v>182013</v>
      </c>
      <c r="I12" s="14">
        <f t="shared" si="4"/>
        <v>180041</v>
      </c>
      <c r="J12" s="14">
        <f t="shared" si="4"/>
        <v>125251</v>
      </c>
      <c r="K12" s="14">
        <f t="shared" si="4"/>
        <v>141957</v>
      </c>
      <c r="L12" s="14">
        <f t="shared" si="4"/>
        <v>68211</v>
      </c>
      <c r="M12" s="14">
        <f t="shared" si="4"/>
        <v>39152</v>
      </c>
      <c r="N12" s="12">
        <f t="shared" si="2"/>
        <v>1595563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92324</v>
      </c>
      <c r="C13" s="14">
        <v>72166</v>
      </c>
      <c r="D13" s="14">
        <v>80920</v>
      </c>
      <c r="E13" s="14">
        <v>13395</v>
      </c>
      <c r="F13" s="14">
        <v>58041</v>
      </c>
      <c r="G13" s="14">
        <v>102509</v>
      </c>
      <c r="H13" s="14">
        <v>93176</v>
      </c>
      <c r="I13" s="14">
        <v>92630</v>
      </c>
      <c r="J13" s="14">
        <v>61310</v>
      </c>
      <c r="K13" s="14">
        <v>69984</v>
      </c>
      <c r="L13" s="14">
        <v>33409</v>
      </c>
      <c r="M13" s="14">
        <v>18399</v>
      </c>
      <c r="N13" s="12">
        <f t="shared" si="2"/>
        <v>788263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87471</v>
      </c>
      <c r="C14" s="14">
        <v>64910</v>
      </c>
      <c r="D14" s="14">
        <v>80278</v>
      </c>
      <c r="E14" s="14">
        <v>12416</v>
      </c>
      <c r="F14" s="14">
        <v>56261</v>
      </c>
      <c r="G14" s="14">
        <v>94261</v>
      </c>
      <c r="H14" s="14">
        <v>79452</v>
      </c>
      <c r="I14" s="14">
        <v>81857</v>
      </c>
      <c r="J14" s="14">
        <v>58258</v>
      </c>
      <c r="K14" s="14">
        <v>66763</v>
      </c>
      <c r="L14" s="14">
        <v>31841</v>
      </c>
      <c r="M14" s="14">
        <v>19348</v>
      </c>
      <c r="N14" s="12">
        <f t="shared" si="2"/>
        <v>733116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7749</v>
      </c>
      <c r="C15" s="14">
        <v>8973</v>
      </c>
      <c r="D15" s="14">
        <v>5902</v>
      </c>
      <c r="E15" s="14">
        <v>1514</v>
      </c>
      <c r="F15" s="14">
        <v>6605</v>
      </c>
      <c r="G15" s="14">
        <v>13243</v>
      </c>
      <c r="H15" s="14">
        <v>9385</v>
      </c>
      <c r="I15" s="14">
        <v>5554</v>
      </c>
      <c r="J15" s="14">
        <v>5683</v>
      </c>
      <c r="K15" s="14">
        <v>5210</v>
      </c>
      <c r="L15" s="14">
        <v>2961</v>
      </c>
      <c r="M15" s="14">
        <v>1405</v>
      </c>
      <c r="N15" s="12">
        <f t="shared" si="2"/>
        <v>74184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85252</v>
      </c>
      <c r="C16" s="14">
        <f>C17+C18+C19</f>
        <v>59378</v>
      </c>
      <c r="D16" s="14">
        <f>D17+D18+D19</f>
        <v>53966</v>
      </c>
      <c r="E16" s="14">
        <f>E17+E18+E19</f>
        <v>10038</v>
      </c>
      <c r="F16" s="14">
        <f aca="true" t="shared" si="5" ref="F16:M16">F17+F18+F19</f>
        <v>50467</v>
      </c>
      <c r="G16" s="14">
        <f t="shared" si="5"/>
        <v>77641</v>
      </c>
      <c r="H16" s="14">
        <f t="shared" si="5"/>
        <v>63871</v>
      </c>
      <c r="I16" s="14">
        <f t="shared" si="5"/>
        <v>63580</v>
      </c>
      <c r="J16" s="14">
        <f t="shared" si="5"/>
        <v>44539</v>
      </c>
      <c r="K16" s="14">
        <f t="shared" si="5"/>
        <v>56338</v>
      </c>
      <c r="L16" s="14">
        <f t="shared" si="5"/>
        <v>19383</v>
      </c>
      <c r="M16" s="14">
        <f t="shared" si="5"/>
        <v>10657</v>
      </c>
      <c r="N16" s="12">
        <f t="shared" si="2"/>
        <v>595110</v>
      </c>
    </row>
    <row r="17" spans="1:25" ht="18.75" customHeight="1">
      <c r="A17" s="15" t="s">
        <v>23</v>
      </c>
      <c r="B17" s="14">
        <v>8848</v>
      </c>
      <c r="C17" s="14">
        <v>6816</v>
      </c>
      <c r="D17" s="14">
        <v>6000</v>
      </c>
      <c r="E17" s="14">
        <v>1165</v>
      </c>
      <c r="F17" s="14">
        <v>5399</v>
      </c>
      <c r="G17" s="14">
        <v>9968</v>
      </c>
      <c r="H17" s="14">
        <v>7898</v>
      </c>
      <c r="I17" s="14">
        <v>8448</v>
      </c>
      <c r="J17" s="14">
        <v>5829</v>
      </c>
      <c r="K17" s="14">
        <v>6930</v>
      </c>
      <c r="L17" s="14">
        <v>2685</v>
      </c>
      <c r="M17" s="14">
        <v>1299</v>
      </c>
      <c r="N17" s="12">
        <f t="shared" si="2"/>
        <v>71285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3557</v>
      </c>
      <c r="C18" s="14">
        <v>1752</v>
      </c>
      <c r="D18" s="14">
        <v>3339</v>
      </c>
      <c r="E18" s="14">
        <v>455</v>
      </c>
      <c r="F18" s="14">
        <v>2030</v>
      </c>
      <c r="G18" s="14">
        <v>3281</v>
      </c>
      <c r="H18" s="14">
        <v>3394</v>
      </c>
      <c r="I18" s="14">
        <v>3559</v>
      </c>
      <c r="J18" s="14">
        <v>2261</v>
      </c>
      <c r="K18" s="14">
        <v>3688</v>
      </c>
      <c r="L18" s="14">
        <v>1140</v>
      </c>
      <c r="M18" s="14">
        <v>542</v>
      </c>
      <c r="N18" s="12">
        <f t="shared" si="2"/>
        <v>28998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72847</v>
      </c>
      <c r="C19" s="14">
        <v>50810</v>
      </c>
      <c r="D19" s="14">
        <v>44627</v>
      </c>
      <c r="E19" s="14">
        <v>8418</v>
      </c>
      <c r="F19" s="14">
        <v>43038</v>
      </c>
      <c r="G19" s="14">
        <v>64392</v>
      </c>
      <c r="H19" s="14">
        <v>52579</v>
      </c>
      <c r="I19" s="14">
        <v>51573</v>
      </c>
      <c r="J19" s="14">
        <v>36449</v>
      </c>
      <c r="K19" s="14">
        <v>45720</v>
      </c>
      <c r="L19" s="14">
        <v>15558</v>
      </c>
      <c r="M19" s="14">
        <v>8816</v>
      </c>
      <c r="N19" s="12">
        <f t="shared" si="2"/>
        <v>494827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138063</v>
      </c>
      <c r="C20" s="18">
        <f>C21+C22+C23</f>
        <v>85082</v>
      </c>
      <c r="D20" s="18">
        <f>D21+D22+D23</f>
        <v>76423</v>
      </c>
      <c r="E20" s="18">
        <f>E21+E22+E23</f>
        <v>13767</v>
      </c>
      <c r="F20" s="18">
        <f aca="true" t="shared" si="6" ref="F20:M20">F21+F22+F23</f>
        <v>62548</v>
      </c>
      <c r="G20" s="18">
        <f t="shared" si="6"/>
        <v>108197</v>
      </c>
      <c r="H20" s="18">
        <f t="shared" si="6"/>
        <v>114408</v>
      </c>
      <c r="I20" s="18">
        <f t="shared" si="6"/>
        <v>112923</v>
      </c>
      <c r="J20" s="18">
        <f t="shared" si="6"/>
        <v>73991</v>
      </c>
      <c r="K20" s="18">
        <f t="shared" si="6"/>
        <v>111585</v>
      </c>
      <c r="L20" s="18">
        <f t="shared" si="6"/>
        <v>44675</v>
      </c>
      <c r="M20" s="18">
        <f t="shared" si="6"/>
        <v>23877</v>
      </c>
      <c r="N20" s="12">
        <f aca="true" t="shared" si="7" ref="N20:N26">SUM(B20:M20)</f>
        <v>965539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75325</v>
      </c>
      <c r="C21" s="14">
        <v>49311</v>
      </c>
      <c r="D21" s="14">
        <v>43965</v>
      </c>
      <c r="E21" s="14">
        <v>7973</v>
      </c>
      <c r="F21" s="14">
        <v>35600</v>
      </c>
      <c r="G21" s="14">
        <v>63205</v>
      </c>
      <c r="H21" s="14">
        <v>67404</v>
      </c>
      <c r="I21" s="14">
        <v>65137</v>
      </c>
      <c r="J21" s="14">
        <v>41770</v>
      </c>
      <c r="K21" s="14">
        <v>60830</v>
      </c>
      <c r="L21" s="14">
        <v>24693</v>
      </c>
      <c r="M21" s="14">
        <v>12883</v>
      </c>
      <c r="N21" s="12">
        <f t="shared" si="7"/>
        <v>548096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58565</v>
      </c>
      <c r="C22" s="14">
        <v>32178</v>
      </c>
      <c r="D22" s="14">
        <v>30221</v>
      </c>
      <c r="E22" s="14">
        <v>5183</v>
      </c>
      <c r="F22" s="14">
        <v>24435</v>
      </c>
      <c r="G22" s="14">
        <v>40166</v>
      </c>
      <c r="H22" s="14">
        <v>43102</v>
      </c>
      <c r="I22" s="14">
        <v>44829</v>
      </c>
      <c r="J22" s="14">
        <v>29765</v>
      </c>
      <c r="K22" s="14">
        <v>47667</v>
      </c>
      <c r="L22" s="14">
        <v>18654</v>
      </c>
      <c r="M22" s="14">
        <v>10355</v>
      </c>
      <c r="N22" s="12">
        <f t="shared" si="7"/>
        <v>385120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4173</v>
      </c>
      <c r="C23" s="14">
        <v>3593</v>
      </c>
      <c r="D23" s="14">
        <v>2237</v>
      </c>
      <c r="E23" s="14">
        <v>611</v>
      </c>
      <c r="F23" s="14">
        <v>2513</v>
      </c>
      <c r="G23" s="14">
        <v>4826</v>
      </c>
      <c r="H23" s="14">
        <v>3902</v>
      </c>
      <c r="I23" s="14">
        <v>2957</v>
      </c>
      <c r="J23" s="14">
        <v>2456</v>
      </c>
      <c r="K23" s="14">
        <v>3088</v>
      </c>
      <c r="L23" s="14">
        <v>1328</v>
      </c>
      <c r="M23" s="14">
        <v>639</v>
      </c>
      <c r="N23" s="12">
        <f t="shared" si="7"/>
        <v>32323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60573</v>
      </c>
      <c r="C24" s="14">
        <f>C25+C26</f>
        <v>51803</v>
      </c>
      <c r="D24" s="14">
        <f>D25+D26</f>
        <v>45708</v>
      </c>
      <c r="E24" s="14">
        <f>E25+E26</f>
        <v>10227</v>
      </c>
      <c r="F24" s="14">
        <f aca="true" t="shared" si="8" ref="F24:M24">F25+F26</f>
        <v>44689</v>
      </c>
      <c r="G24" s="14">
        <f t="shared" si="8"/>
        <v>72863</v>
      </c>
      <c r="H24" s="14">
        <f t="shared" si="8"/>
        <v>62787</v>
      </c>
      <c r="I24" s="14">
        <f t="shared" si="8"/>
        <v>45842</v>
      </c>
      <c r="J24" s="14">
        <f t="shared" si="8"/>
        <v>39465</v>
      </c>
      <c r="K24" s="14">
        <f t="shared" si="8"/>
        <v>36456</v>
      </c>
      <c r="L24" s="14">
        <f t="shared" si="8"/>
        <v>12633</v>
      </c>
      <c r="M24" s="14">
        <f t="shared" si="8"/>
        <v>5504</v>
      </c>
      <c r="N24" s="12">
        <f t="shared" si="7"/>
        <v>488550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38767</v>
      </c>
      <c r="C25" s="14">
        <v>33154</v>
      </c>
      <c r="D25" s="14">
        <v>29253</v>
      </c>
      <c r="E25" s="14">
        <v>6545</v>
      </c>
      <c r="F25" s="14">
        <v>28601</v>
      </c>
      <c r="G25" s="14">
        <v>46632</v>
      </c>
      <c r="H25" s="14">
        <v>40184</v>
      </c>
      <c r="I25" s="14">
        <v>29339</v>
      </c>
      <c r="J25" s="14">
        <v>25258</v>
      </c>
      <c r="K25" s="14">
        <v>23332</v>
      </c>
      <c r="L25" s="14">
        <v>8085</v>
      </c>
      <c r="M25" s="14">
        <v>3523</v>
      </c>
      <c r="N25" s="12">
        <f t="shared" si="7"/>
        <v>312673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21806</v>
      </c>
      <c r="C26" s="14">
        <v>18649</v>
      </c>
      <c r="D26" s="14">
        <v>16455</v>
      </c>
      <c r="E26" s="14">
        <v>3682</v>
      </c>
      <c r="F26" s="14">
        <v>16088</v>
      </c>
      <c r="G26" s="14">
        <v>26231</v>
      </c>
      <c r="H26" s="14">
        <v>22603</v>
      </c>
      <c r="I26" s="14">
        <v>16503</v>
      </c>
      <c r="J26" s="14">
        <v>14207</v>
      </c>
      <c r="K26" s="14">
        <v>13124</v>
      </c>
      <c r="L26" s="14">
        <v>4548</v>
      </c>
      <c r="M26" s="14">
        <v>1981</v>
      </c>
      <c r="N26" s="12">
        <f t="shared" si="7"/>
        <v>175877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0.987</v>
      </c>
      <c r="C29" s="22">
        <v>1</v>
      </c>
      <c r="D29" s="22">
        <v>0.9975</v>
      </c>
      <c r="E29" s="22">
        <v>0.9849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0.9666</v>
      </c>
      <c r="C30" s="22">
        <v>1</v>
      </c>
      <c r="D30" s="22">
        <v>0.9641</v>
      </c>
      <c r="E30" s="22">
        <v>0.9952</v>
      </c>
      <c r="F30" s="22">
        <v>0.9935</v>
      </c>
      <c r="G30" s="22">
        <v>0.9927</v>
      </c>
      <c r="H30" s="22">
        <v>1</v>
      </c>
      <c r="I30" s="22">
        <v>0.9879</v>
      </c>
      <c r="J30" s="22">
        <v>0.985</v>
      </c>
      <c r="K30" s="22">
        <v>0.9746</v>
      </c>
      <c r="L30" s="22">
        <v>0.9875</v>
      </c>
      <c r="M30" s="22">
        <v>0.9219</v>
      </c>
      <c r="N30" s="70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0.9844995665634675</v>
      </c>
      <c r="C32" s="23">
        <f aca="true" t="shared" si="9" ref="C32:M32">(((+C$8+C$20)*C$29)+(C$24*C$30))/C$7</f>
        <v>1</v>
      </c>
      <c r="D32" s="23">
        <f t="shared" si="9"/>
        <v>0.9932540058406341</v>
      </c>
      <c r="E32" s="23">
        <f t="shared" si="9"/>
        <v>0.9865294100358866</v>
      </c>
      <c r="F32" s="23">
        <f t="shared" si="9"/>
        <v>0.9990048084499902</v>
      </c>
      <c r="G32" s="23">
        <f t="shared" si="9"/>
        <v>0.9989244335025175</v>
      </c>
      <c r="H32" s="23">
        <f t="shared" si="9"/>
        <v>1</v>
      </c>
      <c r="I32" s="23">
        <f t="shared" si="9"/>
        <v>0.9986710298958749</v>
      </c>
      <c r="J32" s="23">
        <f t="shared" si="9"/>
        <v>0.9980453065564244</v>
      </c>
      <c r="K32" s="23">
        <f t="shared" si="9"/>
        <v>0.9974392079646018</v>
      </c>
      <c r="L32" s="23">
        <f t="shared" si="9"/>
        <v>0.9989887192525183</v>
      </c>
      <c r="M32" s="23">
        <f t="shared" si="9"/>
        <v>0.9949907660754655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1.8549940833188856</v>
      </c>
      <c r="C35" s="26">
        <f>C32*C34</f>
        <v>1.8205</v>
      </c>
      <c r="D35" s="26">
        <f>D32*D34</f>
        <v>1.6755201824525656</v>
      </c>
      <c r="E35" s="26">
        <f>E32*E34</f>
        <v>2.128930466857443</v>
      </c>
      <c r="F35" s="26">
        <f aca="true" t="shared" si="10" ref="F35:M35">F32*F34</f>
        <v>1.9655419606253557</v>
      </c>
      <c r="G35" s="26">
        <f t="shared" si="10"/>
        <v>1.5585219011506277</v>
      </c>
      <c r="H35" s="26">
        <f t="shared" si="10"/>
        <v>1.8205</v>
      </c>
      <c r="I35" s="26">
        <f t="shared" si="10"/>
        <v>1.7748381543309486</v>
      </c>
      <c r="J35" s="26">
        <f t="shared" si="10"/>
        <v>1.9975876810726836</v>
      </c>
      <c r="K35" s="26">
        <f t="shared" si="10"/>
        <v>1.9087994122818586</v>
      </c>
      <c r="L35" s="26">
        <f t="shared" si="10"/>
        <v>2.2706014599890487</v>
      </c>
      <c r="M35" s="26">
        <f t="shared" si="10"/>
        <v>2.2203218944974012</v>
      </c>
      <c r="N35" s="27"/>
    </row>
    <row r="36" spans="1:25" ht="18.75" customHeight="1">
      <c r="A36" s="57" t="s">
        <v>43</v>
      </c>
      <c r="B36" s="26">
        <v>-0.0059222162</v>
      </c>
      <c r="C36" s="26">
        <v>-0.006</v>
      </c>
      <c r="D36" s="26">
        <v>-0.0055015992</v>
      </c>
      <c r="E36" s="26">
        <v>-0.0061969434</v>
      </c>
      <c r="F36" s="26">
        <v>-0.0063390343</v>
      </c>
      <c r="G36" s="26">
        <v>-0.005094514</v>
      </c>
      <c r="H36" s="26">
        <v>-0.0056</v>
      </c>
      <c r="I36" s="26">
        <v>-0.0056806475</v>
      </c>
      <c r="J36" s="26">
        <v>-0.0051981192</v>
      </c>
      <c r="K36" s="26">
        <v>-0.0062342367</v>
      </c>
      <c r="L36" s="26">
        <v>-0.007361144</v>
      </c>
      <c r="M36" s="26">
        <v>-0.0071980096</v>
      </c>
      <c r="N36" s="72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3162.92</v>
      </c>
      <c r="C38" s="61">
        <f t="shared" si="11"/>
        <v>2495.2400000000002</v>
      </c>
      <c r="D38" s="61">
        <f t="shared" si="11"/>
        <v>2157.1200000000003</v>
      </c>
      <c r="E38" s="61">
        <f t="shared" si="11"/>
        <v>646.2800000000001</v>
      </c>
      <c r="F38" s="61">
        <f t="shared" si="11"/>
        <v>2157.1200000000003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1733.4</v>
      </c>
      <c r="K38" s="61">
        <f t="shared" si="11"/>
        <v>2602.2400000000002</v>
      </c>
      <c r="L38" s="61">
        <f t="shared" si="11"/>
        <v>1271.16</v>
      </c>
      <c r="M38" s="61">
        <f t="shared" si="11"/>
        <v>710.48</v>
      </c>
      <c r="N38" s="28">
        <f>SUM(B38:M38)</f>
        <v>25042.280000000002</v>
      </c>
    </row>
    <row r="39" spans="1:25" ht="18.75" customHeight="1">
      <c r="A39" s="57" t="s">
        <v>45</v>
      </c>
      <c r="B39" s="63">
        <v>739</v>
      </c>
      <c r="C39" s="63">
        <v>583</v>
      </c>
      <c r="D39" s="63">
        <v>504</v>
      </c>
      <c r="E39" s="63">
        <v>151</v>
      </c>
      <c r="F39" s="63">
        <v>504</v>
      </c>
      <c r="G39" s="63">
        <v>622</v>
      </c>
      <c r="H39" s="63">
        <v>677</v>
      </c>
      <c r="I39" s="63">
        <v>595</v>
      </c>
      <c r="J39" s="63">
        <v>405</v>
      </c>
      <c r="K39" s="63">
        <v>608</v>
      </c>
      <c r="L39" s="63">
        <v>297</v>
      </c>
      <c r="M39" s="63">
        <v>166</v>
      </c>
      <c r="N39" s="12">
        <f>SUM(B39:M39)</f>
        <v>5851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916955.7460114821</v>
      </c>
      <c r="C42" s="65">
        <f aca="true" t="shared" si="12" ref="C42:M42">C43+C44+C45+C46</f>
        <v>668485.691</v>
      </c>
      <c r="D42" s="65">
        <f t="shared" si="12"/>
        <v>611980.6016084601</v>
      </c>
      <c r="E42" s="65">
        <f t="shared" si="12"/>
        <v>137876.75682447676</v>
      </c>
      <c r="F42" s="65">
        <f t="shared" si="12"/>
        <v>574013.1885416975</v>
      </c>
      <c r="G42" s="65">
        <f t="shared" si="12"/>
        <v>770878.6057676</v>
      </c>
      <c r="H42" s="65">
        <f t="shared" si="12"/>
        <v>825270.4927000001</v>
      </c>
      <c r="I42" s="65">
        <f t="shared" si="12"/>
        <v>740961.0985161149</v>
      </c>
      <c r="J42" s="65">
        <f t="shared" si="12"/>
        <v>605124.5940340185</v>
      </c>
      <c r="K42" s="65">
        <f t="shared" si="12"/>
        <v>690569.8074904</v>
      </c>
      <c r="L42" s="65">
        <f t="shared" si="12"/>
        <v>354678.39858200593</v>
      </c>
      <c r="M42" s="65">
        <f t="shared" si="12"/>
        <v>190627.4930585856</v>
      </c>
      <c r="N42" s="65">
        <f>N43+N44+N45+N46</f>
        <v>7087422.474134841</v>
      </c>
    </row>
    <row r="43" spans="1:16" ht="18.75" customHeight="1">
      <c r="A43" s="62" t="s">
        <v>86</v>
      </c>
      <c r="B43" s="59">
        <f aca="true" t="shared" si="13" ref="B43:H43">B35*B7</f>
        <v>916719.5260353601</v>
      </c>
      <c r="C43" s="59">
        <f t="shared" si="13"/>
        <v>668192.679</v>
      </c>
      <c r="D43" s="59">
        <f t="shared" si="13"/>
        <v>602433.28160082</v>
      </c>
      <c r="E43" s="59">
        <f t="shared" si="13"/>
        <v>137631.09682139996</v>
      </c>
      <c r="F43" s="59">
        <f t="shared" si="13"/>
        <v>573706.31855125</v>
      </c>
      <c r="G43" s="59">
        <f t="shared" si="13"/>
        <v>770735.83577602</v>
      </c>
      <c r="H43" s="59">
        <f t="shared" si="13"/>
        <v>824910.4215</v>
      </c>
      <c r="I43" s="59">
        <f>I35*I7</f>
        <v>740785.49853096</v>
      </c>
      <c r="J43" s="59">
        <f>J35*J7</f>
        <v>604965.4340375001</v>
      </c>
      <c r="K43" s="59">
        <f>K35*K7</f>
        <v>690221.86748112</v>
      </c>
      <c r="L43" s="59">
        <f>L35*L7</f>
        <v>354556.68857874995</v>
      </c>
      <c r="M43" s="59">
        <f>M35*M7</f>
        <v>190534.7030544</v>
      </c>
      <c r="N43" s="61">
        <f>SUM(B43:M43)</f>
        <v>7075393.3509675795</v>
      </c>
      <c r="P43" s="73"/>
    </row>
    <row r="44" spans="1:16" ht="18.75" customHeight="1">
      <c r="A44" s="62" t="s">
        <v>87</v>
      </c>
      <c r="B44" s="59">
        <f aca="true" t="shared" si="14" ref="B44:M44">B36*B7</f>
        <v>-2926.700023878</v>
      </c>
      <c r="C44" s="59">
        <f t="shared" si="14"/>
        <v>-2202.228</v>
      </c>
      <c r="D44" s="59">
        <f t="shared" si="14"/>
        <v>-1978.0999923600002</v>
      </c>
      <c r="E44" s="59">
        <f t="shared" si="14"/>
        <v>-400.6199969232</v>
      </c>
      <c r="F44" s="59">
        <f t="shared" si="14"/>
        <v>-1850.2500095526</v>
      </c>
      <c r="G44" s="59">
        <f t="shared" si="14"/>
        <v>-2519.39000842</v>
      </c>
      <c r="H44" s="59">
        <f t="shared" si="14"/>
        <v>-2537.4888</v>
      </c>
      <c r="I44" s="59">
        <f t="shared" si="14"/>
        <v>-2371.000014845</v>
      </c>
      <c r="J44" s="59">
        <f t="shared" si="14"/>
        <v>-1574.2400034816</v>
      </c>
      <c r="K44" s="59">
        <f t="shared" si="14"/>
        <v>-2254.2999907199996</v>
      </c>
      <c r="L44" s="59">
        <f t="shared" si="14"/>
        <v>-1149.449996744</v>
      </c>
      <c r="M44" s="59">
        <f t="shared" si="14"/>
        <v>-617.6899958144</v>
      </c>
      <c r="N44" s="28">
        <f>SUM(B44:M44)</f>
        <v>-22381.456832738797</v>
      </c>
      <c r="P44" s="73"/>
    </row>
    <row r="45" spans="1:14" ht="18.75" customHeight="1">
      <c r="A45" s="62" t="s">
        <v>47</v>
      </c>
      <c r="B45" s="59">
        <f aca="true" t="shared" si="15" ref="B45:M45">B38</f>
        <v>3162.92</v>
      </c>
      <c r="C45" s="59">
        <f t="shared" si="15"/>
        <v>2495.2400000000002</v>
      </c>
      <c r="D45" s="59">
        <f t="shared" si="15"/>
        <v>2157.1200000000003</v>
      </c>
      <c r="E45" s="59">
        <f t="shared" si="15"/>
        <v>646.2800000000001</v>
      </c>
      <c r="F45" s="59">
        <f t="shared" si="15"/>
        <v>2157.1200000000003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1733.4</v>
      </c>
      <c r="K45" s="59">
        <f t="shared" si="15"/>
        <v>2602.2400000000002</v>
      </c>
      <c r="L45" s="59">
        <f t="shared" si="15"/>
        <v>1271.16</v>
      </c>
      <c r="M45" s="59">
        <f t="shared" si="15"/>
        <v>710.48</v>
      </c>
      <c r="N45" s="61">
        <f>SUM(B45:M45)</f>
        <v>25042.280000000002</v>
      </c>
    </row>
    <row r="46" spans="1:25" ht="18.75" customHeight="1">
      <c r="A46" s="2" t="s">
        <v>95</v>
      </c>
      <c r="B46" s="59">
        <v>0</v>
      </c>
      <c r="C46" s="59">
        <v>0</v>
      </c>
      <c r="D46" s="59">
        <v>9368.3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9368.3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-79956.88</v>
      </c>
      <c r="C48" s="28">
        <f aca="true" t="shared" si="16" ref="C48:M48">+C49+C52+C60+C61</f>
        <v>-86660.84</v>
      </c>
      <c r="D48" s="28">
        <f t="shared" si="16"/>
        <v>-57338.22</v>
      </c>
      <c r="E48" s="28">
        <f t="shared" si="16"/>
        <v>168400.18</v>
      </c>
      <c r="F48" s="28">
        <f t="shared" si="16"/>
        <v>-46474.18</v>
      </c>
      <c r="G48" s="28">
        <f t="shared" si="16"/>
        <v>-90411.64</v>
      </c>
      <c r="H48" s="28">
        <f t="shared" si="16"/>
        <v>-105265.28</v>
      </c>
      <c r="I48" s="28">
        <f t="shared" si="16"/>
        <v>-52588.72</v>
      </c>
      <c r="J48" s="28">
        <f t="shared" si="16"/>
        <v>-69197.64</v>
      </c>
      <c r="K48" s="28">
        <f t="shared" si="16"/>
        <v>-53522.44</v>
      </c>
      <c r="L48" s="28">
        <f t="shared" si="16"/>
        <v>-39457.1</v>
      </c>
      <c r="M48" s="28">
        <f t="shared" si="16"/>
        <v>-23235.36</v>
      </c>
      <c r="N48" s="28">
        <f>+N49+N52+N60+N61</f>
        <v>-535708.12</v>
      </c>
    </row>
    <row r="49" spans="1:14" ht="18.75" customHeight="1">
      <c r="A49" s="17" t="s">
        <v>48</v>
      </c>
      <c r="B49" s="29">
        <f>B50+B51</f>
        <v>-79653</v>
      </c>
      <c r="C49" s="29">
        <f>C50+C51</f>
        <v>-86541</v>
      </c>
      <c r="D49" s="29">
        <f>D50+D51</f>
        <v>-57235.5</v>
      </c>
      <c r="E49" s="29">
        <f>E50+E51</f>
        <v>-11518.5</v>
      </c>
      <c r="F49" s="29">
        <f aca="true" t="shared" si="17" ref="F49:M49">F50+F51</f>
        <v>-46448.5</v>
      </c>
      <c r="G49" s="29">
        <f t="shared" si="17"/>
        <v>-90356</v>
      </c>
      <c r="H49" s="29">
        <f t="shared" si="17"/>
        <v>-105154</v>
      </c>
      <c r="I49" s="29">
        <f t="shared" si="17"/>
        <v>-52486</v>
      </c>
      <c r="J49" s="29">
        <f t="shared" si="17"/>
        <v>-68607</v>
      </c>
      <c r="K49" s="29">
        <f t="shared" si="17"/>
        <v>-53424</v>
      </c>
      <c r="L49" s="29">
        <f t="shared" si="17"/>
        <v>-39371.5</v>
      </c>
      <c r="M49" s="29">
        <f t="shared" si="17"/>
        <v>-23184</v>
      </c>
      <c r="N49" s="28">
        <f aca="true" t="shared" si="18" ref="N49:N61">SUM(B49:M49)</f>
        <v>-713979</v>
      </c>
    </row>
    <row r="50" spans="1:25" ht="18.75" customHeight="1">
      <c r="A50" s="13" t="s">
        <v>49</v>
      </c>
      <c r="B50" s="20">
        <f>ROUND(-B9*$D$3,2)</f>
        <v>-79653</v>
      </c>
      <c r="C50" s="20">
        <f>ROUND(-C9*$D$3,2)</f>
        <v>-86541</v>
      </c>
      <c r="D50" s="20">
        <f>ROUND(-D9*$D$3,2)</f>
        <v>-57235.5</v>
      </c>
      <c r="E50" s="20">
        <f>ROUND(-E9*$D$3,2)</f>
        <v>-11518.5</v>
      </c>
      <c r="F50" s="20">
        <f aca="true" t="shared" si="19" ref="F50:M50">ROUND(-F9*$D$3,2)</f>
        <v>-46448.5</v>
      </c>
      <c r="G50" s="20">
        <f t="shared" si="19"/>
        <v>-90356</v>
      </c>
      <c r="H50" s="20">
        <f t="shared" si="19"/>
        <v>-105154</v>
      </c>
      <c r="I50" s="20">
        <f t="shared" si="19"/>
        <v>-52486</v>
      </c>
      <c r="J50" s="20">
        <f t="shared" si="19"/>
        <v>-68607</v>
      </c>
      <c r="K50" s="20">
        <f t="shared" si="19"/>
        <v>-53424</v>
      </c>
      <c r="L50" s="20">
        <f t="shared" si="19"/>
        <v>-39371.5</v>
      </c>
      <c r="M50" s="20">
        <f t="shared" si="19"/>
        <v>-23184</v>
      </c>
      <c r="N50" s="50">
        <f t="shared" si="18"/>
        <v>-713979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-303.88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179918.68</v>
      </c>
      <c r="F52" s="29">
        <f t="shared" si="21"/>
        <v>-25.68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-590.64</v>
      </c>
      <c r="K52" s="29">
        <f t="shared" si="21"/>
        <v>-98.44</v>
      </c>
      <c r="L52" s="29">
        <f t="shared" si="21"/>
        <v>-85.6</v>
      </c>
      <c r="M52" s="29">
        <f t="shared" si="21"/>
        <v>-51.36</v>
      </c>
      <c r="N52" s="29">
        <f>SUM(N53:N59)</f>
        <v>178270.88</v>
      </c>
    </row>
    <row r="53" spans="1:25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180000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180000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88</v>
      </c>
      <c r="B59" s="27">
        <v>-303.88</v>
      </c>
      <c r="C59" s="27">
        <v>-119.84</v>
      </c>
      <c r="D59" s="27">
        <v>-102.72</v>
      </c>
      <c r="E59" s="27">
        <v>-81.32</v>
      </c>
      <c r="F59" s="27">
        <v>-25.68</v>
      </c>
      <c r="G59" s="27">
        <v>-55.64</v>
      </c>
      <c r="H59" s="27">
        <v>-111.28</v>
      </c>
      <c r="I59" s="27">
        <v>-102.72</v>
      </c>
      <c r="J59" s="27">
        <v>-590.64</v>
      </c>
      <c r="K59" s="27">
        <v>-98.44</v>
      </c>
      <c r="L59" s="27">
        <v>-85.6</v>
      </c>
      <c r="M59" s="27">
        <v>-51.36</v>
      </c>
      <c r="N59" s="27">
        <f t="shared" si="18"/>
        <v>-1729.1199999999997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25" ht="15.75">
      <c r="A63" s="2" t="s">
        <v>101</v>
      </c>
      <c r="B63" s="32">
        <f aca="true" t="shared" si="22" ref="B63:M63">+B42+B48</f>
        <v>836998.8660114821</v>
      </c>
      <c r="C63" s="32">
        <f t="shared" si="22"/>
        <v>581824.851</v>
      </c>
      <c r="D63" s="32">
        <f t="shared" si="22"/>
        <v>554642.3816084601</v>
      </c>
      <c r="E63" s="32">
        <f t="shared" si="22"/>
        <v>306276.93682447675</v>
      </c>
      <c r="F63" s="32">
        <f t="shared" si="22"/>
        <v>527539.0085416974</v>
      </c>
      <c r="G63" s="32">
        <f t="shared" si="22"/>
        <v>680466.9657676</v>
      </c>
      <c r="H63" s="32">
        <f t="shared" si="22"/>
        <v>720005.2127</v>
      </c>
      <c r="I63" s="32">
        <f t="shared" si="22"/>
        <v>688372.3785161149</v>
      </c>
      <c r="J63" s="32">
        <f t="shared" si="22"/>
        <v>535926.9540340184</v>
      </c>
      <c r="K63" s="32">
        <f t="shared" si="22"/>
        <v>637047.3674904001</v>
      </c>
      <c r="L63" s="32">
        <f t="shared" si="22"/>
        <v>315221.29858200595</v>
      </c>
      <c r="M63" s="32">
        <f t="shared" si="22"/>
        <v>167392.13305858558</v>
      </c>
      <c r="N63" s="32">
        <f>SUM(B63:M63)</f>
        <v>6551714.354134843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836998.87</v>
      </c>
      <c r="C66" s="39">
        <f aca="true" t="shared" si="23" ref="C66:M66">SUM(C67:C80)</f>
        <v>581824.85</v>
      </c>
      <c r="D66" s="39">
        <f t="shared" si="23"/>
        <v>554642.38</v>
      </c>
      <c r="E66" s="39">
        <f t="shared" si="23"/>
        <v>306276.94</v>
      </c>
      <c r="F66" s="39">
        <f t="shared" si="23"/>
        <v>527539.01</v>
      </c>
      <c r="G66" s="39">
        <f t="shared" si="23"/>
        <v>680466.97</v>
      </c>
      <c r="H66" s="39">
        <f t="shared" si="23"/>
        <v>720005.22</v>
      </c>
      <c r="I66" s="39">
        <f t="shared" si="23"/>
        <v>688372.38</v>
      </c>
      <c r="J66" s="39">
        <f t="shared" si="23"/>
        <v>535926.95</v>
      </c>
      <c r="K66" s="39">
        <f t="shared" si="23"/>
        <v>637047.37</v>
      </c>
      <c r="L66" s="39">
        <f t="shared" si="23"/>
        <v>315221.3</v>
      </c>
      <c r="M66" s="39">
        <f t="shared" si="23"/>
        <v>167392.13</v>
      </c>
      <c r="N66" s="32">
        <f>SUM(N67:N80)</f>
        <v>6551714.37</v>
      </c>
    </row>
    <row r="67" spans="1:14" ht="18.75" customHeight="1">
      <c r="A67" s="17" t="s">
        <v>91</v>
      </c>
      <c r="B67" s="39">
        <v>169212.85</v>
      </c>
      <c r="C67" s="39">
        <v>166569.42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335782.27</v>
      </c>
    </row>
    <row r="68" spans="1:14" ht="18.75" customHeight="1">
      <c r="A68" s="17" t="s">
        <v>92</v>
      </c>
      <c r="B68" s="39">
        <v>667786.02</v>
      </c>
      <c r="C68" s="39">
        <v>415255.43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1083041.45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v>554642.38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554642.38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306276.94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306276.94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527539.01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527539.01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680466.97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680466.97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551816.74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551816.74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168188.48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168188.48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688372.38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688372.38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535926.95</v>
      </c>
      <c r="K76" s="38">
        <v>0</v>
      </c>
      <c r="L76" s="38">
        <v>0</v>
      </c>
      <c r="M76" s="38">
        <v>0</v>
      </c>
      <c r="N76" s="32">
        <f t="shared" si="24"/>
        <v>535926.95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637047.37</v>
      </c>
      <c r="L77" s="38">
        <v>0</v>
      </c>
      <c r="M77" s="66"/>
      <c r="N77" s="29">
        <f t="shared" si="24"/>
        <v>637047.37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315221.3</v>
      </c>
      <c r="M78" s="38">
        <v>0</v>
      </c>
      <c r="N78" s="32">
        <f t="shared" si="24"/>
        <v>315221.3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167392.13</v>
      </c>
      <c r="N79" s="29">
        <f t="shared" si="24"/>
        <v>167392.13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4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2.065013483378385</v>
      </c>
      <c r="C84" s="48">
        <v>2.084962136176336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1.8094305299756872</v>
      </c>
      <c r="C85" s="48">
        <v>1.7334429299973848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1.6760180826267836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2.1327304297809175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1.966593310110584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1.5588105994936607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1.831472269015399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1.7896399762343191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1.7752588720072138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1.9981132252285585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1.9097616357588496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2.2713808978617234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2.221403186643037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2015-10-29T18:24:22Z</dcterms:modified>
  <cp:category/>
  <cp:version/>
  <cp:contentType/>
  <cp:contentStatus/>
</cp:coreProperties>
</file>