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<sst xmlns="http://schemas.openxmlformats.org/spreadsheetml/2006/main" count="110" uniqueCount="108">
  <si>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</si>
  <si>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</si>
  <si>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</si>
  <si>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</si>
  <si>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</si>
  <si>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</si>
  <si>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</si>
  <si>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</si>
  <si>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</si>
  <si>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</si>
  <si>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</si>
  <si>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</si>
  <si>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</si>
  <si>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</si>
  <si>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</si>
  <si>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</si>
  <si>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</si>
  <si>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</si>
  <si>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</si>
  <si>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</si>
  <si>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</si>
  <si>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</si>
  <si>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</si>
  <si>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</si>
  <si>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</si>
  <si>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</si>
  <si>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</si>
  <si>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</si>
  <si>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</si>
  <si>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</si>
  <si>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</si>
  <si>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</si>
  <si>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</si>
  <si>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</si>
  <si>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</si>
  <si>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</si>
  <si>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</si>
  <si>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</si>
  <si>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</si>
  <si>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</si>
  <si>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</si>
  <si>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</si>
  <si>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</si>
  <si>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</si>
  <si>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</si>
  <si>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</si>
  <si>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</si>
  <si>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</si>
  <si>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</si>
  <si>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</si>
  <si>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</si>
  <si>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</si>
  <si>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</si>
  <si>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</si>
  <si>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</si>
  <si>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</si>
  <si>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</si>
  <si>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</si>
  <si>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</si>
  <si>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</si>
  <si>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</si>
  <si>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</si>
  <si>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</si>
  <si>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</si>
  <si>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</si>
  <si>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</si>
  <si>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</si>
  <si>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</si>
  <si>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</si>
  <si>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</si>
  <si>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</si>
  <si>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</si>
  <si>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</si>
  <si>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</si>
  <si>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</si>
  <si>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</si>
  <si>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</si>
  <si>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</si>
  <si>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</si>
  <si>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</si>
  <si>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</si>
  <si>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</si>
  <si>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</si>
  <si>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</si>
  <si>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</si>
  <si>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</si>
  <si>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</si>
  <si>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</si>
  <si>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</si>
  <si>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</si>
  <si>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</si>
  <si>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</si>
  <si>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</si>
  <si>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</si>
  <si>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</si>
  <si>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</si>
  <si>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7.4. Revisão de Remuneração pelo Serviço Atende</t>
  </si>
  <si>
    <t>Consórcios/Empresas</t>
  </si>
  <si>
    <t>9. Distribuição da Remuneração entre as Empresas</t>
  </si>
  <si>
    <t>Nota: (1) Tarifa de remuneração de cada empresa considerando a aplicação dos fatores de integração e de gratuidade e, também, reequilibrio interno estabelecido e informado pelo consórcio. Não consideram os acertos financeiros previstos no item 7.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</si>
  <si>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</si>
  <si>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</si>
  <si>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</si>
  <si>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</si>
  <si>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</si>
  <si>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24/10/15 - VENCIMENTO 30/10/15</t>
  </si>
  <si>
    <t>7.5. Saldo Negativo</t>
  </si>
  <si>
    <t>7. Acertos Financeiros (7.1. + 7.2. + 7.3. + 7.4. + 7.5)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</si>
</sst>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171" fontId="43" fillId="0" borderId="10" xfId="52" applyFont="1" applyFill="1" applyBorder="1" applyAlignment="1">
      <alignment vertical="center"/>
    </xf>
    <xf numFmtId="44" fontId="0" fillId="0" borderId="0" xfId="0" applyNumberFormat="1" applyAlignment="1">
      <alignment/>
    </xf>
    <xf numFmtId="171" fontId="0" fillId="0" borderId="0" xfId="52" applyFon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638175</xdr:colOff>
      <xdr:row>100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6696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638175</xdr:colOff>
      <xdr:row>100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6696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638175</xdr:colOff>
      <xdr:row>100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6696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3.50390625" style="1" bestFit="1" customWidth="1"/>
    <col min="17" max="16384" width="9.00390625" style="1" customWidth="1"/>
  </cols>
  <sheetData>
    <row r="1" spans="1:14" ht="21">
      <c r="A1" s="73" t="s">
        <v>41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21">
      <c r="A2" s="74" t="s">
        <v>105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5" t="s">
        <v>1</v>
      </c>
      <c r="B4" s="75" t="s">
        <v>97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6" t="s">
        <v>2</v>
      </c>
    </row>
    <row r="5" spans="1:14" ht="42" customHeight="1">
      <c r="A5" s="75"/>
      <c r="B5" s="4" t="s">
        <v>90</v>
      </c>
      <c r="C5" s="4" t="s">
        <v>90</v>
      </c>
      <c r="D5" s="4" t="s">
        <v>40</v>
      </c>
      <c r="E5" s="4" t="s">
        <v>103</v>
      </c>
      <c r="F5" s="4" t="s">
        <v>59</v>
      </c>
      <c r="G5" s="4" t="s">
        <v>102</v>
      </c>
      <c r="H5" s="4" t="s">
        <v>60</v>
      </c>
      <c r="I5" s="4" t="s">
        <v>61</v>
      </c>
      <c r="J5" s="4" t="s">
        <v>62</v>
      </c>
      <c r="K5" s="4" t="s">
        <v>61</v>
      </c>
      <c r="L5" s="4" t="s">
        <v>63</v>
      </c>
      <c r="M5" s="4" t="s">
        <v>64</v>
      </c>
      <c r="N5" s="75"/>
    </row>
    <row r="6" spans="1:14" ht="20.25" customHeight="1">
      <c r="A6" s="75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5"/>
    </row>
    <row r="7" spans="1:25" ht="18.75" customHeight="1">
      <c r="A7" s="9" t="s">
        <v>3</v>
      </c>
      <c r="B7" s="10">
        <f>B8+B20+B24</f>
        <v>369256</v>
      </c>
      <c r="C7" s="10">
        <f>C8+C20+C24</f>
        <v>265401</v>
      </c>
      <c r="D7" s="10">
        <f>D8+D20+D24</f>
        <v>292402</v>
      </c>
      <c r="E7" s="10">
        <f>E8+E20+E24</f>
        <v>52250</v>
      </c>
      <c r="F7" s="10">
        <f aca="true" t="shared" si="0" ref="F7:M7">F8+F20+F24</f>
        <v>223062</v>
      </c>
      <c r="G7" s="10">
        <f t="shared" si="0"/>
        <v>364692</v>
      </c>
      <c r="H7" s="10">
        <f t="shared" si="0"/>
        <v>341040</v>
      </c>
      <c r="I7" s="10">
        <f t="shared" si="0"/>
        <v>329205</v>
      </c>
      <c r="J7" s="10">
        <f t="shared" si="0"/>
        <v>234992</v>
      </c>
      <c r="K7" s="10">
        <f t="shared" si="0"/>
        <v>300885</v>
      </c>
      <c r="L7" s="10">
        <f t="shared" si="0"/>
        <v>108364</v>
      </c>
      <c r="M7" s="10">
        <f t="shared" si="0"/>
        <v>54249</v>
      </c>
      <c r="N7" s="10">
        <f>+N8+N20+N24</f>
        <v>2935798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27</v>
      </c>
      <c r="B8" s="12">
        <f>+B9+B12+B16</f>
        <v>223700</v>
      </c>
      <c r="C8" s="12">
        <f>+C9+C12+C16</f>
        <v>168846</v>
      </c>
      <c r="D8" s="12">
        <f>+D9+D12+D16</f>
        <v>190454</v>
      </c>
      <c r="E8" s="12">
        <f>+E9+E12+E16</f>
        <v>32811</v>
      </c>
      <c r="F8" s="12">
        <f aca="true" t="shared" si="1" ref="F8:M8">+F9+F12+F16</f>
        <v>139984</v>
      </c>
      <c r="G8" s="12">
        <f t="shared" si="1"/>
        <v>231602</v>
      </c>
      <c r="H8" s="12">
        <f t="shared" si="1"/>
        <v>211613</v>
      </c>
      <c r="I8" s="12">
        <f t="shared" si="1"/>
        <v>203793</v>
      </c>
      <c r="J8" s="12">
        <f t="shared" si="1"/>
        <v>149143</v>
      </c>
      <c r="K8" s="12">
        <f t="shared" si="1"/>
        <v>181315</v>
      </c>
      <c r="L8" s="12">
        <f t="shared" si="1"/>
        <v>69492</v>
      </c>
      <c r="M8" s="12">
        <f t="shared" si="1"/>
        <v>36496</v>
      </c>
      <c r="N8" s="12">
        <f>SUM(B8:M8)</f>
        <v>1839249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22135</v>
      </c>
      <c r="C9" s="14">
        <v>22960</v>
      </c>
      <c r="D9" s="14">
        <v>16699</v>
      </c>
      <c r="E9" s="14">
        <v>3369</v>
      </c>
      <c r="F9" s="14">
        <v>12668</v>
      </c>
      <c r="G9" s="14">
        <v>24950</v>
      </c>
      <c r="H9" s="14">
        <v>29341</v>
      </c>
      <c r="I9" s="14">
        <v>14609</v>
      </c>
      <c r="J9" s="14">
        <v>18942</v>
      </c>
      <c r="K9" s="14">
        <v>15745</v>
      </c>
      <c r="L9" s="14">
        <v>9331</v>
      </c>
      <c r="M9" s="14">
        <v>4996</v>
      </c>
      <c r="N9" s="12">
        <f aca="true" t="shared" si="2" ref="N9:N19">SUM(B9:M9)</f>
        <v>195745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22135</v>
      </c>
      <c r="C10" s="14">
        <f>+C9-C11</f>
        <v>22960</v>
      </c>
      <c r="D10" s="14">
        <f>+D9-D11</f>
        <v>16699</v>
      </c>
      <c r="E10" s="14">
        <f>+E9-E11</f>
        <v>3369</v>
      </c>
      <c r="F10" s="14">
        <f aca="true" t="shared" si="3" ref="F10:M10">+F9-F11</f>
        <v>12668</v>
      </c>
      <c r="G10" s="14">
        <f t="shared" si="3"/>
        <v>24950</v>
      </c>
      <c r="H10" s="14">
        <f t="shared" si="3"/>
        <v>29341</v>
      </c>
      <c r="I10" s="14">
        <f t="shared" si="3"/>
        <v>14609</v>
      </c>
      <c r="J10" s="14">
        <f t="shared" si="3"/>
        <v>18942</v>
      </c>
      <c r="K10" s="14">
        <f t="shared" si="3"/>
        <v>15745</v>
      </c>
      <c r="L10" s="14">
        <f t="shared" si="3"/>
        <v>9331</v>
      </c>
      <c r="M10" s="14">
        <f t="shared" si="3"/>
        <v>4996</v>
      </c>
      <c r="N10" s="12">
        <f t="shared" si="2"/>
        <v>195745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22</v>
      </c>
      <c r="B12" s="14">
        <f>B13+B14+B15</f>
        <v>143626</v>
      </c>
      <c r="C12" s="14">
        <f>C13+C14+C15</f>
        <v>107129</v>
      </c>
      <c r="D12" s="14">
        <f>D13+D14+D15</f>
        <v>134673</v>
      </c>
      <c r="E12" s="14">
        <f>E13+E14+E15</f>
        <v>22449</v>
      </c>
      <c r="F12" s="14">
        <f aca="true" t="shared" si="4" ref="F12:M12">F13+F14+F15</f>
        <v>93509</v>
      </c>
      <c r="G12" s="14">
        <f t="shared" si="4"/>
        <v>154201</v>
      </c>
      <c r="H12" s="14">
        <f t="shared" si="4"/>
        <v>138006</v>
      </c>
      <c r="I12" s="14">
        <f t="shared" si="4"/>
        <v>141109</v>
      </c>
      <c r="J12" s="14">
        <f t="shared" si="4"/>
        <v>98682</v>
      </c>
      <c r="K12" s="14">
        <f t="shared" si="4"/>
        <v>124778</v>
      </c>
      <c r="L12" s="14">
        <f t="shared" si="4"/>
        <v>48146</v>
      </c>
      <c r="M12" s="14">
        <f t="shared" si="4"/>
        <v>25789</v>
      </c>
      <c r="N12" s="12">
        <f t="shared" si="2"/>
        <v>1232097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73329</v>
      </c>
      <c r="C13" s="14">
        <v>56453</v>
      </c>
      <c r="D13" s="14">
        <v>68352</v>
      </c>
      <c r="E13" s="14">
        <v>11317</v>
      </c>
      <c r="F13" s="14">
        <v>47347</v>
      </c>
      <c r="G13" s="14">
        <v>79495</v>
      </c>
      <c r="H13" s="14">
        <v>73773</v>
      </c>
      <c r="I13" s="14">
        <v>74226</v>
      </c>
      <c r="J13" s="14">
        <v>49784</v>
      </c>
      <c r="K13" s="14">
        <v>62031</v>
      </c>
      <c r="L13" s="14">
        <v>23665</v>
      </c>
      <c r="M13" s="14">
        <v>12458</v>
      </c>
      <c r="N13" s="12">
        <f t="shared" si="2"/>
        <v>632230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65652</v>
      </c>
      <c r="C14" s="14">
        <v>45818</v>
      </c>
      <c r="D14" s="14">
        <v>62528</v>
      </c>
      <c r="E14" s="14">
        <v>10136</v>
      </c>
      <c r="F14" s="14">
        <v>42187</v>
      </c>
      <c r="G14" s="14">
        <v>67050</v>
      </c>
      <c r="H14" s="14">
        <v>58968</v>
      </c>
      <c r="I14" s="14">
        <v>63288</v>
      </c>
      <c r="J14" s="14">
        <v>45444</v>
      </c>
      <c r="K14" s="14">
        <v>59367</v>
      </c>
      <c r="L14" s="14">
        <v>23002</v>
      </c>
      <c r="M14" s="14">
        <v>12701</v>
      </c>
      <c r="N14" s="12">
        <f t="shared" si="2"/>
        <v>556141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4645</v>
      </c>
      <c r="C15" s="14">
        <v>4858</v>
      </c>
      <c r="D15" s="14">
        <v>3793</v>
      </c>
      <c r="E15" s="14">
        <v>996</v>
      </c>
      <c r="F15" s="14">
        <v>3975</v>
      </c>
      <c r="G15" s="14">
        <v>7656</v>
      </c>
      <c r="H15" s="14">
        <v>5265</v>
      </c>
      <c r="I15" s="14">
        <v>3595</v>
      </c>
      <c r="J15" s="14">
        <v>3454</v>
      </c>
      <c r="K15" s="14">
        <v>3380</v>
      </c>
      <c r="L15" s="14">
        <v>1479</v>
      </c>
      <c r="M15" s="14">
        <v>630</v>
      </c>
      <c r="N15" s="12">
        <f t="shared" si="2"/>
        <v>43726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26</v>
      </c>
      <c r="B16" s="14">
        <f>B17+B18+B19</f>
        <v>57939</v>
      </c>
      <c r="C16" s="14">
        <f>C17+C18+C19</f>
        <v>38757</v>
      </c>
      <c r="D16" s="14">
        <f>D17+D18+D19</f>
        <v>39082</v>
      </c>
      <c r="E16" s="14">
        <f>E17+E18+E19</f>
        <v>6993</v>
      </c>
      <c r="F16" s="14">
        <f aca="true" t="shared" si="5" ref="F16:M16">F17+F18+F19</f>
        <v>33807</v>
      </c>
      <c r="G16" s="14">
        <f t="shared" si="5"/>
        <v>52451</v>
      </c>
      <c r="H16" s="14">
        <f t="shared" si="5"/>
        <v>44266</v>
      </c>
      <c r="I16" s="14">
        <f t="shared" si="5"/>
        <v>48075</v>
      </c>
      <c r="J16" s="14">
        <f t="shared" si="5"/>
        <v>31519</v>
      </c>
      <c r="K16" s="14">
        <f t="shared" si="5"/>
        <v>40792</v>
      </c>
      <c r="L16" s="14">
        <f t="shared" si="5"/>
        <v>12015</v>
      </c>
      <c r="M16" s="14">
        <f t="shared" si="5"/>
        <v>5711</v>
      </c>
      <c r="N16" s="12">
        <f t="shared" si="2"/>
        <v>411407</v>
      </c>
    </row>
    <row r="17" spans="1:25" ht="18.75" customHeight="1">
      <c r="A17" s="15" t="s">
        <v>23</v>
      </c>
      <c r="B17" s="14">
        <v>7046</v>
      </c>
      <c r="C17" s="14">
        <v>5244</v>
      </c>
      <c r="D17" s="14">
        <v>5295</v>
      </c>
      <c r="E17" s="14">
        <v>943</v>
      </c>
      <c r="F17" s="14">
        <v>4426</v>
      </c>
      <c r="G17" s="14">
        <v>7715</v>
      </c>
      <c r="H17" s="14">
        <v>6590</v>
      </c>
      <c r="I17" s="14">
        <v>7017</v>
      </c>
      <c r="J17" s="14">
        <v>4871</v>
      </c>
      <c r="K17" s="14">
        <v>6195</v>
      </c>
      <c r="L17" s="14">
        <v>1881</v>
      </c>
      <c r="M17" s="14">
        <v>849</v>
      </c>
      <c r="N17" s="12">
        <f t="shared" si="2"/>
        <v>58072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24</v>
      </c>
      <c r="B18" s="14">
        <v>2963</v>
      </c>
      <c r="C18" s="14">
        <v>1455</v>
      </c>
      <c r="D18" s="14">
        <v>3148</v>
      </c>
      <c r="E18" s="14">
        <v>387</v>
      </c>
      <c r="F18" s="14">
        <v>1949</v>
      </c>
      <c r="G18" s="14">
        <v>2751</v>
      </c>
      <c r="H18" s="14">
        <v>3079</v>
      </c>
      <c r="I18" s="14">
        <v>3320</v>
      </c>
      <c r="J18" s="14">
        <v>2156</v>
      </c>
      <c r="K18" s="14">
        <v>3590</v>
      </c>
      <c r="L18" s="14">
        <v>961</v>
      </c>
      <c r="M18" s="14">
        <v>423</v>
      </c>
      <c r="N18" s="12">
        <f t="shared" si="2"/>
        <v>26182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25</v>
      </c>
      <c r="B19" s="14">
        <v>47930</v>
      </c>
      <c r="C19" s="14">
        <v>32058</v>
      </c>
      <c r="D19" s="14">
        <v>30639</v>
      </c>
      <c r="E19" s="14">
        <v>5663</v>
      </c>
      <c r="F19" s="14">
        <v>27432</v>
      </c>
      <c r="G19" s="14">
        <v>41985</v>
      </c>
      <c r="H19" s="14">
        <v>34597</v>
      </c>
      <c r="I19" s="14">
        <v>37738</v>
      </c>
      <c r="J19" s="14">
        <v>24492</v>
      </c>
      <c r="K19" s="14">
        <v>31007</v>
      </c>
      <c r="L19" s="14">
        <v>9173</v>
      </c>
      <c r="M19" s="14">
        <v>4439</v>
      </c>
      <c r="N19" s="12">
        <f t="shared" si="2"/>
        <v>327153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99849</v>
      </c>
      <c r="C20" s="18">
        <f>C21+C22+C23</f>
        <v>60444</v>
      </c>
      <c r="D20" s="18">
        <f>D21+D22+D23</f>
        <v>64624</v>
      </c>
      <c r="E20" s="18">
        <f>E21+E22+E23</f>
        <v>11448</v>
      </c>
      <c r="F20" s="18">
        <f aca="true" t="shared" si="6" ref="F20:M20">F21+F22+F23</f>
        <v>50029</v>
      </c>
      <c r="G20" s="18">
        <f t="shared" si="6"/>
        <v>80775</v>
      </c>
      <c r="H20" s="18">
        <f t="shared" si="6"/>
        <v>83614</v>
      </c>
      <c r="I20" s="18">
        <f t="shared" si="6"/>
        <v>90208</v>
      </c>
      <c r="J20" s="18">
        <f t="shared" si="6"/>
        <v>56609</v>
      </c>
      <c r="K20" s="18">
        <f t="shared" si="6"/>
        <v>90861</v>
      </c>
      <c r="L20" s="18">
        <f t="shared" si="6"/>
        <v>30091</v>
      </c>
      <c r="M20" s="18">
        <f t="shared" si="6"/>
        <v>14289</v>
      </c>
      <c r="N20" s="12">
        <f aca="true" t="shared" si="7" ref="N20:N26">SUM(B20:M20)</f>
        <v>732841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55247</v>
      </c>
      <c r="C21" s="14">
        <v>36393</v>
      </c>
      <c r="D21" s="14">
        <v>36468</v>
      </c>
      <c r="E21" s="14">
        <v>6564</v>
      </c>
      <c r="F21" s="14">
        <v>28178</v>
      </c>
      <c r="G21" s="14">
        <v>46747</v>
      </c>
      <c r="H21" s="14">
        <v>50083</v>
      </c>
      <c r="I21" s="14">
        <v>51219</v>
      </c>
      <c r="J21" s="14">
        <v>31887</v>
      </c>
      <c r="K21" s="14">
        <v>48502</v>
      </c>
      <c r="L21" s="14">
        <v>16223</v>
      </c>
      <c r="M21" s="14">
        <v>7568</v>
      </c>
      <c r="N21" s="12">
        <f t="shared" si="7"/>
        <v>415079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42157</v>
      </c>
      <c r="C22" s="14">
        <v>22142</v>
      </c>
      <c r="D22" s="14">
        <v>26642</v>
      </c>
      <c r="E22" s="14">
        <v>4460</v>
      </c>
      <c r="F22" s="14">
        <v>20278</v>
      </c>
      <c r="G22" s="14">
        <v>31044</v>
      </c>
      <c r="H22" s="14">
        <v>31323</v>
      </c>
      <c r="I22" s="14">
        <v>37055</v>
      </c>
      <c r="J22" s="14">
        <v>23137</v>
      </c>
      <c r="K22" s="14">
        <v>40440</v>
      </c>
      <c r="L22" s="14">
        <v>13171</v>
      </c>
      <c r="M22" s="14">
        <v>6419</v>
      </c>
      <c r="N22" s="12">
        <f t="shared" si="7"/>
        <v>298268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2445</v>
      </c>
      <c r="C23" s="14">
        <v>1909</v>
      </c>
      <c r="D23" s="14">
        <v>1514</v>
      </c>
      <c r="E23" s="14">
        <v>424</v>
      </c>
      <c r="F23" s="14">
        <v>1573</v>
      </c>
      <c r="G23" s="14">
        <v>2984</v>
      </c>
      <c r="H23" s="14">
        <v>2208</v>
      </c>
      <c r="I23" s="14">
        <v>1934</v>
      </c>
      <c r="J23" s="14">
        <v>1585</v>
      </c>
      <c r="K23" s="14">
        <v>1919</v>
      </c>
      <c r="L23" s="14">
        <v>697</v>
      </c>
      <c r="M23" s="14">
        <v>302</v>
      </c>
      <c r="N23" s="12">
        <f t="shared" si="7"/>
        <v>19494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45707</v>
      </c>
      <c r="C24" s="14">
        <f>C25+C26</f>
        <v>36111</v>
      </c>
      <c r="D24" s="14">
        <f>D25+D26</f>
        <v>37324</v>
      </c>
      <c r="E24" s="14">
        <f>E25+E26</f>
        <v>7991</v>
      </c>
      <c r="F24" s="14">
        <f aca="true" t="shared" si="8" ref="F24:M24">F25+F26</f>
        <v>33049</v>
      </c>
      <c r="G24" s="14">
        <f t="shared" si="8"/>
        <v>52315</v>
      </c>
      <c r="H24" s="14">
        <f t="shared" si="8"/>
        <v>45813</v>
      </c>
      <c r="I24" s="14">
        <f t="shared" si="8"/>
        <v>35204</v>
      </c>
      <c r="J24" s="14">
        <f t="shared" si="8"/>
        <v>29240</v>
      </c>
      <c r="K24" s="14">
        <f t="shared" si="8"/>
        <v>28709</v>
      </c>
      <c r="L24" s="14">
        <f t="shared" si="8"/>
        <v>8781</v>
      </c>
      <c r="M24" s="14">
        <f t="shared" si="8"/>
        <v>3464</v>
      </c>
      <c r="N24" s="12">
        <f t="shared" si="7"/>
        <v>363708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15</v>
      </c>
      <c r="B25" s="14">
        <v>29252</v>
      </c>
      <c r="C25" s="14">
        <v>23111</v>
      </c>
      <c r="D25" s="14">
        <v>23887</v>
      </c>
      <c r="E25" s="14">
        <v>5114</v>
      </c>
      <c r="F25" s="14">
        <v>21151</v>
      </c>
      <c r="G25" s="14">
        <v>33482</v>
      </c>
      <c r="H25" s="14">
        <v>29320</v>
      </c>
      <c r="I25" s="14">
        <v>22531</v>
      </c>
      <c r="J25" s="14">
        <v>18714</v>
      </c>
      <c r="K25" s="14">
        <v>18374</v>
      </c>
      <c r="L25" s="14">
        <v>5620</v>
      </c>
      <c r="M25" s="14">
        <v>2217</v>
      </c>
      <c r="N25" s="12">
        <f t="shared" si="7"/>
        <v>232773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16</v>
      </c>
      <c r="B26" s="14">
        <v>16455</v>
      </c>
      <c r="C26" s="14">
        <v>13000</v>
      </c>
      <c r="D26" s="14">
        <v>13437</v>
      </c>
      <c r="E26" s="14">
        <v>2877</v>
      </c>
      <c r="F26" s="14">
        <v>11898</v>
      </c>
      <c r="G26" s="14">
        <v>18833</v>
      </c>
      <c r="H26" s="14">
        <v>16493</v>
      </c>
      <c r="I26" s="14">
        <v>12673</v>
      </c>
      <c r="J26" s="14">
        <v>10526</v>
      </c>
      <c r="K26" s="14">
        <v>10335</v>
      </c>
      <c r="L26" s="14">
        <v>3161</v>
      </c>
      <c r="M26" s="14">
        <v>1247</v>
      </c>
      <c r="N26" s="12">
        <f t="shared" si="7"/>
        <v>130935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25" ht="18.75" customHeight="1">
      <c r="A29" s="17" t="s">
        <v>17</v>
      </c>
      <c r="B29" s="22">
        <v>0.987</v>
      </c>
      <c r="C29" s="22">
        <v>1</v>
      </c>
      <c r="D29" s="22">
        <v>0.9975</v>
      </c>
      <c r="E29" s="22">
        <v>0.9849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7"/>
      <c r="O29"/>
      <c r="P29"/>
      <c r="Q29"/>
      <c r="R29"/>
      <c r="S29"/>
      <c r="T29"/>
      <c r="U29"/>
      <c r="V29"/>
      <c r="W29"/>
      <c r="X29"/>
      <c r="Y29"/>
    </row>
    <row r="30" spans="1:25" ht="18.75" customHeight="1">
      <c r="A30" s="17" t="s">
        <v>18</v>
      </c>
      <c r="B30" s="22">
        <v>0.9666</v>
      </c>
      <c r="C30" s="22">
        <v>1</v>
      </c>
      <c r="D30" s="22">
        <v>0.9641</v>
      </c>
      <c r="E30" s="22">
        <v>0.9952</v>
      </c>
      <c r="F30" s="22">
        <v>0.9935</v>
      </c>
      <c r="G30" s="22">
        <v>0.9927</v>
      </c>
      <c r="H30" s="22">
        <v>1</v>
      </c>
      <c r="I30" s="22">
        <v>0.9879</v>
      </c>
      <c r="J30" s="22">
        <v>0.985</v>
      </c>
      <c r="K30" s="22">
        <v>0.9746</v>
      </c>
      <c r="L30" s="22">
        <v>0.9875</v>
      </c>
      <c r="M30" s="22">
        <v>0.9219</v>
      </c>
      <c r="N30" s="68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4" t="s">
        <v>42</v>
      </c>
      <c r="B32" s="23">
        <f>(((+B$8+B$20)*B$29)+(B$24*B$30))/B$7</f>
        <v>0.9844748608011786</v>
      </c>
      <c r="C32" s="23">
        <f aca="true" t="shared" si="9" ref="C32:M32">(((+C$8+C$20)*C$29)+(C$24*C$30))/C$7</f>
        <v>1</v>
      </c>
      <c r="D32" s="23">
        <f t="shared" si="9"/>
        <v>0.993236617396598</v>
      </c>
      <c r="E32" s="23">
        <f t="shared" si="9"/>
        <v>0.9864752593301436</v>
      </c>
      <c r="F32" s="23">
        <f t="shared" si="9"/>
        <v>0.9990369560929249</v>
      </c>
      <c r="G32" s="23">
        <f t="shared" si="9"/>
        <v>0.9989528163491385</v>
      </c>
      <c r="H32" s="23">
        <f t="shared" si="9"/>
        <v>1</v>
      </c>
      <c r="I32" s="23">
        <f t="shared" si="9"/>
        <v>0.9987060694703908</v>
      </c>
      <c r="J32" s="23">
        <f t="shared" si="9"/>
        <v>0.9981335534826717</v>
      </c>
      <c r="K32" s="23">
        <f t="shared" si="9"/>
        <v>0.997576454126992</v>
      </c>
      <c r="L32" s="23">
        <f t="shared" si="9"/>
        <v>0.998987094422502</v>
      </c>
      <c r="M32" s="23">
        <f t="shared" si="9"/>
        <v>0.9950130251248871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25" ht="18.75" customHeight="1">
      <c r="A34" s="2" t="s">
        <v>19</v>
      </c>
      <c r="B34" s="26">
        <v>1.8842</v>
      </c>
      <c r="C34" s="26">
        <v>1.8205</v>
      </c>
      <c r="D34" s="26">
        <v>1.6869</v>
      </c>
      <c r="E34" s="26">
        <v>2.158</v>
      </c>
      <c r="F34" s="26">
        <v>1.9675</v>
      </c>
      <c r="G34" s="26">
        <v>1.5602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2.2315</v>
      </c>
      <c r="N34" s="69"/>
      <c r="O34"/>
      <c r="P34"/>
      <c r="Q34"/>
      <c r="R34"/>
      <c r="S34"/>
      <c r="T34"/>
      <c r="U34"/>
      <c r="V34"/>
      <c r="W34"/>
      <c r="X34"/>
      <c r="Y34"/>
    </row>
    <row r="35" spans="1:14" ht="18.75" customHeight="1">
      <c r="A35" s="17" t="s">
        <v>21</v>
      </c>
      <c r="B35" s="26">
        <f>B32*B34</f>
        <v>1.854947532721581</v>
      </c>
      <c r="C35" s="26">
        <f>C32*C34</f>
        <v>1.8205</v>
      </c>
      <c r="D35" s="26">
        <f>D32*D34</f>
        <v>1.6754908498863212</v>
      </c>
      <c r="E35" s="26">
        <f>E32*E34</f>
        <v>2.1288136096344497</v>
      </c>
      <c r="F35" s="26">
        <f aca="true" t="shared" si="10" ref="F35:M35">F32*F34</f>
        <v>1.9656052111128297</v>
      </c>
      <c r="G35" s="26">
        <f t="shared" si="10"/>
        <v>1.558566184067926</v>
      </c>
      <c r="H35" s="26">
        <f t="shared" si="10"/>
        <v>1.8205</v>
      </c>
      <c r="I35" s="26">
        <f t="shared" si="10"/>
        <v>1.7749004266627784</v>
      </c>
      <c r="J35" s="26">
        <f t="shared" si="10"/>
        <v>1.9977643072955675</v>
      </c>
      <c r="K35" s="26">
        <f t="shared" si="10"/>
        <v>1.9090620602628245</v>
      </c>
      <c r="L35" s="26">
        <f t="shared" si="10"/>
        <v>2.2705977669129047</v>
      </c>
      <c r="M35" s="26">
        <f t="shared" si="10"/>
        <v>2.2203715655661855</v>
      </c>
      <c r="N35" s="27"/>
    </row>
    <row r="36" spans="1:25" ht="18.75" customHeight="1">
      <c r="A36" s="56" t="s">
        <v>43</v>
      </c>
      <c r="B36" s="26">
        <v>-0.0059220703</v>
      </c>
      <c r="C36" s="26">
        <v>-0.006</v>
      </c>
      <c r="D36" s="26">
        <v>-0.0055015014</v>
      </c>
      <c r="E36" s="26">
        <v>-0.006196555</v>
      </c>
      <c r="F36" s="26">
        <v>-0.0063392689</v>
      </c>
      <c r="G36" s="26">
        <v>-0.0050946552</v>
      </c>
      <c r="H36" s="26">
        <v>-0.0056</v>
      </c>
      <c r="I36" s="26">
        <v>-0.0056808372</v>
      </c>
      <c r="J36" s="26">
        <v>-0.00519856</v>
      </c>
      <c r="K36" s="26">
        <v>-0.0062351064</v>
      </c>
      <c r="L36" s="26">
        <v>-0.0073611162</v>
      </c>
      <c r="M36" s="26">
        <v>-0.0071982894</v>
      </c>
      <c r="N36" s="70"/>
      <c r="O36"/>
      <c r="P36"/>
      <c r="Q36"/>
      <c r="R36"/>
      <c r="S36"/>
      <c r="T36"/>
      <c r="U36"/>
      <c r="V36"/>
      <c r="W36"/>
      <c r="X36"/>
      <c r="Y36"/>
    </row>
    <row r="37" spans="1:14" ht="15" customHeight="1">
      <c r="A37" s="56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8"/>
    </row>
    <row r="38" spans="1:14" ht="18.75" customHeight="1">
      <c r="A38" s="59" t="s">
        <v>85</v>
      </c>
      <c r="B38" s="60">
        <f aca="true" t="shared" si="11" ref="B38:M38">B39*B40</f>
        <v>3162.92</v>
      </c>
      <c r="C38" s="60">
        <f t="shared" si="11"/>
        <v>2495.2400000000002</v>
      </c>
      <c r="D38" s="60">
        <f t="shared" si="11"/>
        <v>2157.1200000000003</v>
      </c>
      <c r="E38" s="60">
        <f t="shared" si="11"/>
        <v>646.2800000000001</v>
      </c>
      <c r="F38" s="60">
        <f t="shared" si="11"/>
        <v>2157.1200000000003</v>
      </c>
      <c r="G38" s="60">
        <f t="shared" si="11"/>
        <v>2662.1600000000003</v>
      </c>
      <c r="H38" s="60">
        <f t="shared" si="11"/>
        <v>2897.56</v>
      </c>
      <c r="I38" s="60">
        <f t="shared" si="11"/>
        <v>2546.6000000000004</v>
      </c>
      <c r="J38" s="60">
        <f t="shared" si="11"/>
        <v>1733.4</v>
      </c>
      <c r="K38" s="60">
        <f t="shared" si="11"/>
        <v>2602.2400000000002</v>
      </c>
      <c r="L38" s="60">
        <f t="shared" si="11"/>
        <v>1271.16</v>
      </c>
      <c r="M38" s="60">
        <f t="shared" si="11"/>
        <v>710.48</v>
      </c>
      <c r="N38" s="28">
        <f>SUM(B38:M38)</f>
        <v>25042.280000000002</v>
      </c>
    </row>
    <row r="39" spans="1:25" ht="18.75" customHeight="1">
      <c r="A39" s="56" t="s">
        <v>45</v>
      </c>
      <c r="B39" s="62">
        <v>739</v>
      </c>
      <c r="C39" s="62">
        <v>583</v>
      </c>
      <c r="D39" s="62">
        <v>504</v>
      </c>
      <c r="E39" s="62">
        <v>151</v>
      </c>
      <c r="F39" s="62">
        <v>504</v>
      </c>
      <c r="G39" s="62">
        <v>622</v>
      </c>
      <c r="H39" s="62">
        <v>677</v>
      </c>
      <c r="I39" s="62">
        <v>595</v>
      </c>
      <c r="J39" s="62">
        <v>405</v>
      </c>
      <c r="K39" s="62">
        <v>608</v>
      </c>
      <c r="L39" s="62">
        <v>297</v>
      </c>
      <c r="M39" s="62">
        <v>166</v>
      </c>
      <c r="N39" s="12">
        <f>SUM(B39:M39)</f>
        <v>5851</v>
      </c>
      <c r="O39"/>
      <c r="P39"/>
      <c r="Q39"/>
      <c r="R39"/>
      <c r="S39"/>
      <c r="T39"/>
      <c r="U39"/>
      <c r="V39"/>
      <c r="W39"/>
      <c r="X39"/>
      <c r="Y39"/>
    </row>
    <row r="40" spans="1:25" ht="18.75" customHeight="1">
      <c r="A40" s="56" t="s">
        <v>46</v>
      </c>
      <c r="B40" s="58">
        <v>4.28</v>
      </c>
      <c r="C40" s="58">
        <v>4.28</v>
      </c>
      <c r="D40" s="58">
        <v>4.28</v>
      </c>
      <c r="E40" s="58">
        <v>4.28</v>
      </c>
      <c r="F40" s="58">
        <v>4.28</v>
      </c>
      <c r="G40" s="58">
        <v>4.28</v>
      </c>
      <c r="H40" s="58">
        <v>4.28</v>
      </c>
      <c r="I40" s="58">
        <v>4.28</v>
      </c>
      <c r="J40" s="58">
        <v>4.28</v>
      </c>
      <c r="K40" s="58">
        <v>4.28</v>
      </c>
      <c r="L40" s="58">
        <v>4.28</v>
      </c>
      <c r="M40" s="58">
        <v>4.28</v>
      </c>
      <c r="N40" s="58">
        <v>4.28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8"/>
    </row>
    <row r="42" spans="1:14" ht="18.75" customHeight="1">
      <c r="A42" s="63" t="s">
        <v>44</v>
      </c>
      <c r="B42" s="64">
        <f>B43+B44+B45+B46</f>
        <v>685926.6661519434</v>
      </c>
      <c r="C42" s="64">
        <f aca="true" t="shared" si="12" ref="C42:M42">C43+C44+C45+C46</f>
        <v>484065.35449999996</v>
      </c>
      <c r="D42" s="64">
        <f t="shared" si="12"/>
        <v>499833.6454760973</v>
      </c>
      <c r="E42" s="64">
        <f t="shared" si="12"/>
        <v>111553.02110465</v>
      </c>
      <c r="F42" s="64">
        <f t="shared" si="12"/>
        <v>439194.8996018782</v>
      </c>
      <c r="G42" s="64">
        <f t="shared" si="12"/>
        <v>569200.7988059017</v>
      </c>
      <c r="H42" s="64">
        <f t="shared" si="12"/>
        <v>621851.056</v>
      </c>
      <c r="I42" s="64">
        <f t="shared" si="12"/>
        <v>584982.5349490939</v>
      </c>
      <c r="J42" s="64">
        <f t="shared" si="12"/>
        <v>469970.41008848004</v>
      </c>
      <c r="K42" s="64">
        <f t="shared" si="12"/>
        <v>575134.3280130159</v>
      </c>
      <c r="L42" s="64">
        <f t="shared" si="12"/>
        <v>246524.53641785323</v>
      </c>
      <c r="M42" s="64">
        <f t="shared" si="12"/>
        <v>120772.91705873939</v>
      </c>
      <c r="N42" s="64">
        <f>N43+N44+N45+N46</f>
        <v>5409010.168167653</v>
      </c>
    </row>
    <row r="43" spans="1:14" ht="18.75" customHeight="1">
      <c r="A43" s="61" t="s">
        <v>86</v>
      </c>
      <c r="B43" s="58">
        <f aca="true" t="shared" si="13" ref="B43:H43">B35*B7</f>
        <v>684950.5061426401</v>
      </c>
      <c r="C43" s="58">
        <f t="shared" si="13"/>
        <v>483162.5205</v>
      </c>
      <c r="D43" s="58">
        <f t="shared" si="13"/>
        <v>489916.8754884601</v>
      </c>
      <c r="E43" s="58">
        <f t="shared" si="13"/>
        <v>111230.5111034</v>
      </c>
      <c r="F43" s="58">
        <f t="shared" si="13"/>
        <v>438451.82960125</v>
      </c>
      <c r="G43" s="58">
        <f t="shared" si="13"/>
        <v>568396.6188001</v>
      </c>
      <c r="H43" s="58">
        <f t="shared" si="13"/>
        <v>620863.32</v>
      </c>
      <c r="I43" s="58">
        <f>I35*I7</f>
        <v>584306.0949595199</v>
      </c>
      <c r="J43" s="58">
        <f>J35*J7</f>
        <v>469458.6301</v>
      </c>
      <c r="K43" s="58">
        <f>K35*K7</f>
        <v>574408.1380021799</v>
      </c>
      <c r="L43" s="58">
        <f>L35*L7</f>
        <v>246051.05641375002</v>
      </c>
      <c r="M43" s="58">
        <f>M35*M7</f>
        <v>120452.9370604</v>
      </c>
      <c r="N43" s="60">
        <f>SUM(B43:M43)</f>
        <v>5391649.038171699</v>
      </c>
    </row>
    <row r="44" spans="1:14" ht="18.75" customHeight="1">
      <c r="A44" s="61" t="s">
        <v>87</v>
      </c>
      <c r="B44" s="58">
        <f aca="true" t="shared" si="14" ref="B44:M44">B36*B7</f>
        <v>-2186.7599906968003</v>
      </c>
      <c r="C44" s="58">
        <f t="shared" si="14"/>
        <v>-1592.406</v>
      </c>
      <c r="D44" s="58">
        <f t="shared" si="14"/>
        <v>-1608.6500123628</v>
      </c>
      <c r="E44" s="58">
        <f t="shared" si="14"/>
        <v>-323.76999875</v>
      </c>
      <c r="F44" s="58">
        <f t="shared" si="14"/>
        <v>-1414.0499993718001</v>
      </c>
      <c r="G44" s="58">
        <f t="shared" si="14"/>
        <v>-1857.9799941984</v>
      </c>
      <c r="H44" s="58">
        <f t="shared" si="14"/>
        <v>-1909.824</v>
      </c>
      <c r="I44" s="58">
        <f t="shared" si="14"/>
        <v>-1870.160010426</v>
      </c>
      <c r="J44" s="58">
        <f t="shared" si="14"/>
        <v>-1221.62001152</v>
      </c>
      <c r="K44" s="58">
        <f t="shared" si="14"/>
        <v>-1876.049989164</v>
      </c>
      <c r="L44" s="58">
        <f t="shared" si="14"/>
        <v>-797.6799958968</v>
      </c>
      <c r="M44" s="58">
        <f t="shared" si="14"/>
        <v>-390.5000016606</v>
      </c>
      <c r="N44" s="28">
        <f>SUM(B44:M44)</f>
        <v>-17049.450004047198</v>
      </c>
    </row>
    <row r="45" spans="1:14" ht="18.75" customHeight="1">
      <c r="A45" s="61" t="s">
        <v>47</v>
      </c>
      <c r="B45" s="58">
        <f aca="true" t="shared" si="15" ref="B45:M45">B38</f>
        <v>3162.92</v>
      </c>
      <c r="C45" s="58">
        <f t="shared" si="15"/>
        <v>2495.2400000000002</v>
      </c>
      <c r="D45" s="58">
        <f t="shared" si="15"/>
        <v>2157.1200000000003</v>
      </c>
      <c r="E45" s="58">
        <f t="shared" si="15"/>
        <v>646.2800000000001</v>
      </c>
      <c r="F45" s="58">
        <f t="shared" si="15"/>
        <v>2157.1200000000003</v>
      </c>
      <c r="G45" s="58">
        <f t="shared" si="15"/>
        <v>2662.1600000000003</v>
      </c>
      <c r="H45" s="58">
        <f t="shared" si="15"/>
        <v>2897.56</v>
      </c>
      <c r="I45" s="58">
        <f t="shared" si="15"/>
        <v>2546.6000000000004</v>
      </c>
      <c r="J45" s="58">
        <f t="shared" si="15"/>
        <v>1733.4</v>
      </c>
      <c r="K45" s="58">
        <f t="shared" si="15"/>
        <v>2602.2400000000002</v>
      </c>
      <c r="L45" s="58">
        <f t="shared" si="15"/>
        <v>1271.16</v>
      </c>
      <c r="M45" s="58">
        <f t="shared" si="15"/>
        <v>710.48</v>
      </c>
      <c r="N45" s="60">
        <f>SUM(B45:M45)</f>
        <v>25042.280000000002</v>
      </c>
    </row>
    <row r="46" spans="1:25" ht="18.75" customHeight="1">
      <c r="A46" s="2" t="s">
        <v>95</v>
      </c>
      <c r="B46" s="58">
        <v>0</v>
      </c>
      <c r="C46" s="58">
        <v>0</v>
      </c>
      <c r="D46" s="58">
        <v>9368.3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60">
        <f>SUM(B46:M46)</f>
        <v>9368.3</v>
      </c>
      <c r="O46"/>
      <c r="P46"/>
      <c r="Q46"/>
      <c r="R46"/>
      <c r="S46"/>
      <c r="T46"/>
      <c r="U46"/>
      <c r="V46"/>
      <c r="W46"/>
      <c r="X46"/>
      <c r="Y46"/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5"/>
    </row>
    <row r="48" spans="1:14" ht="18.75" customHeight="1">
      <c r="A48" s="2" t="s">
        <v>107</v>
      </c>
      <c r="B48" s="28">
        <f>+B49+B52+B60+B61</f>
        <v>-77776.38</v>
      </c>
      <c r="C48" s="28">
        <f aca="true" t="shared" si="16" ref="C48:M48">+C49+C52+C60+C61</f>
        <v>-80479.84</v>
      </c>
      <c r="D48" s="28">
        <f t="shared" si="16"/>
        <v>-58549.22</v>
      </c>
      <c r="E48" s="28">
        <f>+E49+E52+E60+E61+E62</f>
        <v>-27473.82</v>
      </c>
      <c r="F48" s="28">
        <f t="shared" si="16"/>
        <v>-44363.68</v>
      </c>
      <c r="G48" s="28">
        <f t="shared" si="16"/>
        <v>-87380.64</v>
      </c>
      <c r="H48" s="28">
        <f t="shared" si="16"/>
        <v>-102804.78</v>
      </c>
      <c r="I48" s="28">
        <f t="shared" si="16"/>
        <v>-51234.22</v>
      </c>
      <c r="J48" s="28">
        <f t="shared" si="16"/>
        <v>-66887.64</v>
      </c>
      <c r="K48" s="28">
        <f t="shared" si="16"/>
        <v>-55205.94</v>
      </c>
      <c r="L48" s="28">
        <f t="shared" si="16"/>
        <v>-32744.1</v>
      </c>
      <c r="M48" s="28">
        <f t="shared" si="16"/>
        <v>-17537.36</v>
      </c>
      <c r="N48" s="28">
        <f>+N49+N52+N60+N61+N62</f>
        <v>-702437.62</v>
      </c>
    </row>
    <row r="49" spans="1:14" ht="18.75" customHeight="1">
      <c r="A49" s="17" t="s">
        <v>48</v>
      </c>
      <c r="B49" s="29">
        <f>B50+B51</f>
        <v>-77472.5</v>
      </c>
      <c r="C49" s="29">
        <f>C50+C51</f>
        <v>-80360</v>
      </c>
      <c r="D49" s="29">
        <f>D50+D51</f>
        <v>-58446.5</v>
      </c>
      <c r="E49" s="29">
        <f>E50+E51</f>
        <v>-11791.5</v>
      </c>
      <c r="F49" s="29">
        <f aca="true" t="shared" si="17" ref="F49:M49">F50+F51</f>
        <v>-44338</v>
      </c>
      <c r="G49" s="29">
        <f t="shared" si="17"/>
        <v>-87325</v>
      </c>
      <c r="H49" s="29">
        <f t="shared" si="17"/>
        <v>-102693.5</v>
      </c>
      <c r="I49" s="29">
        <f t="shared" si="17"/>
        <v>-51131.5</v>
      </c>
      <c r="J49" s="29">
        <f t="shared" si="17"/>
        <v>-66297</v>
      </c>
      <c r="K49" s="29">
        <f t="shared" si="17"/>
        <v>-55107.5</v>
      </c>
      <c r="L49" s="29">
        <f t="shared" si="17"/>
        <v>-32658.5</v>
      </c>
      <c r="M49" s="29">
        <f t="shared" si="17"/>
        <v>-17486</v>
      </c>
      <c r="N49" s="28">
        <f aca="true" t="shared" si="18" ref="N49:N62">SUM(B49:M49)</f>
        <v>-685107.5</v>
      </c>
    </row>
    <row r="50" spans="1:25" ht="18.75" customHeight="1">
      <c r="A50" s="13" t="s">
        <v>49</v>
      </c>
      <c r="B50" s="20">
        <f>ROUND(-B9*$D$3,2)</f>
        <v>-77472.5</v>
      </c>
      <c r="C50" s="20">
        <f>ROUND(-C9*$D$3,2)</f>
        <v>-80360</v>
      </c>
      <c r="D50" s="20">
        <f>ROUND(-D9*$D$3,2)</f>
        <v>-58446.5</v>
      </c>
      <c r="E50" s="20">
        <f>ROUND(-E9*$D$3,2)</f>
        <v>-11791.5</v>
      </c>
      <c r="F50" s="20">
        <f aca="true" t="shared" si="19" ref="F50:M50">ROUND(-F9*$D$3,2)</f>
        <v>-44338</v>
      </c>
      <c r="G50" s="20">
        <f t="shared" si="19"/>
        <v>-87325</v>
      </c>
      <c r="H50" s="20">
        <f t="shared" si="19"/>
        <v>-102693.5</v>
      </c>
      <c r="I50" s="20">
        <f t="shared" si="19"/>
        <v>-51131.5</v>
      </c>
      <c r="J50" s="20">
        <f t="shared" si="19"/>
        <v>-66297</v>
      </c>
      <c r="K50" s="20">
        <f t="shared" si="19"/>
        <v>-55107.5</v>
      </c>
      <c r="L50" s="20">
        <f t="shared" si="19"/>
        <v>-32658.5</v>
      </c>
      <c r="M50" s="20">
        <f t="shared" si="19"/>
        <v>-17486</v>
      </c>
      <c r="N50" s="49">
        <f t="shared" si="18"/>
        <v>-685107.5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49">
        <f>SUM(B51:M51)</f>
        <v>0</v>
      </c>
      <c r="O51"/>
      <c r="P51"/>
      <c r="Q51"/>
      <c r="R51"/>
      <c r="S51"/>
      <c r="T51"/>
      <c r="U51"/>
      <c r="V51"/>
      <c r="W51"/>
      <c r="X51"/>
      <c r="Y51"/>
    </row>
    <row r="52" spans="1:14" ht="18.75" customHeight="1">
      <c r="A52" s="17" t="s">
        <v>51</v>
      </c>
      <c r="B52" s="29">
        <f>SUM(B53:B59)</f>
        <v>-303.88</v>
      </c>
      <c r="C52" s="29">
        <f aca="true" t="shared" si="21" ref="C52:M52">SUM(C53:C59)</f>
        <v>-119.84</v>
      </c>
      <c r="D52" s="29">
        <f t="shared" si="21"/>
        <v>-102.72</v>
      </c>
      <c r="E52" s="29">
        <f t="shared" si="21"/>
        <v>-81.32</v>
      </c>
      <c r="F52" s="29">
        <f t="shared" si="21"/>
        <v>-25.68</v>
      </c>
      <c r="G52" s="29">
        <f t="shared" si="21"/>
        <v>-55.64</v>
      </c>
      <c r="H52" s="29">
        <f t="shared" si="21"/>
        <v>-111.28</v>
      </c>
      <c r="I52" s="29">
        <f t="shared" si="21"/>
        <v>-102.72</v>
      </c>
      <c r="J52" s="29">
        <f t="shared" si="21"/>
        <v>-590.64</v>
      </c>
      <c r="K52" s="29">
        <f t="shared" si="21"/>
        <v>-98.44</v>
      </c>
      <c r="L52" s="29">
        <f t="shared" si="21"/>
        <v>-85.6</v>
      </c>
      <c r="M52" s="29">
        <f t="shared" si="21"/>
        <v>-51.36</v>
      </c>
      <c r="N52" s="29">
        <f>SUM(N53:N59)</f>
        <v>-1729.1199999999997</v>
      </c>
    </row>
    <row r="53" spans="1:25" ht="18.75" customHeight="1">
      <c r="A53" s="13" t="s">
        <v>52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  <c r="O55"/>
      <c r="P55"/>
      <c r="Q55"/>
      <c r="R55"/>
      <c r="S55"/>
      <c r="T55"/>
      <c r="U55"/>
      <c r="V55"/>
      <c r="W55"/>
      <c r="X55"/>
      <c r="Y55"/>
    </row>
    <row r="56" spans="1:25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  <c r="O56"/>
      <c r="P56"/>
      <c r="Q56"/>
      <c r="R56"/>
      <c r="S56"/>
      <c r="T56"/>
      <c r="U56"/>
      <c r="V56"/>
      <c r="W56"/>
      <c r="X56"/>
      <c r="Y56"/>
    </row>
    <row r="57" spans="1:25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  <c r="P57"/>
      <c r="Q57"/>
      <c r="R57"/>
      <c r="S57"/>
      <c r="T57"/>
      <c r="U57"/>
      <c r="V57"/>
      <c r="W57"/>
      <c r="X57"/>
      <c r="Y57"/>
    </row>
    <row r="58" spans="1:25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  <c r="O58"/>
      <c r="P58"/>
      <c r="Q58"/>
      <c r="R58"/>
      <c r="S58"/>
      <c r="T58"/>
      <c r="U58"/>
      <c r="V58"/>
      <c r="W58"/>
      <c r="X58"/>
      <c r="Y58"/>
    </row>
    <row r="59" spans="1:25" ht="18.75" customHeight="1">
      <c r="A59" s="16" t="s">
        <v>88</v>
      </c>
      <c r="B59" s="27">
        <v>-303.88</v>
      </c>
      <c r="C59" s="27">
        <v>-119.84</v>
      </c>
      <c r="D59" s="27">
        <v>-102.72</v>
      </c>
      <c r="E59" s="27">
        <v>-81.32</v>
      </c>
      <c r="F59" s="27">
        <v>-25.68</v>
      </c>
      <c r="G59" s="27">
        <v>-55.64</v>
      </c>
      <c r="H59" s="27">
        <v>-111.28</v>
      </c>
      <c r="I59" s="27">
        <v>-102.72</v>
      </c>
      <c r="J59" s="27">
        <v>-590.64</v>
      </c>
      <c r="K59" s="27">
        <v>-98.44</v>
      </c>
      <c r="L59" s="27">
        <v>-85.6</v>
      </c>
      <c r="M59" s="27">
        <v>-51.36</v>
      </c>
      <c r="N59" s="27">
        <f t="shared" si="18"/>
        <v>-1729.1199999999997</v>
      </c>
      <c r="O59"/>
      <c r="P59" s="79"/>
      <c r="Q59"/>
      <c r="R59"/>
      <c r="S59"/>
      <c r="T59"/>
      <c r="U59"/>
      <c r="V59"/>
      <c r="W59"/>
      <c r="X59"/>
      <c r="Y59"/>
    </row>
    <row r="60" spans="1:25" ht="18.75" customHeight="1">
      <c r="A60" s="17" t="s">
        <v>58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  <c r="O60"/>
      <c r="P60" s="79"/>
      <c r="Q60"/>
      <c r="R60"/>
      <c r="S60"/>
      <c r="T60"/>
      <c r="U60"/>
      <c r="V60"/>
      <c r="W60"/>
      <c r="X60"/>
      <c r="Y60"/>
    </row>
    <row r="61" spans="1:25" ht="18.75" customHeight="1">
      <c r="A61" s="17" t="s">
        <v>96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  <c r="O61"/>
      <c r="P61" s="79"/>
      <c r="Q61"/>
      <c r="R61"/>
      <c r="S61"/>
      <c r="T61"/>
      <c r="U61"/>
      <c r="V61"/>
      <c r="W61"/>
      <c r="X61"/>
      <c r="Y61"/>
    </row>
    <row r="62" spans="1:14" ht="15" customHeight="1">
      <c r="A62" s="17" t="s">
        <v>106</v>
      </c>
      <c r="B62" s="77">
        <v>0</v>
      </c>
      <c r="C62" s="77">
        <v>0</v>
      </c>
      <c r="D62" s="77">
        <v>0</v>
      </c>
      <c r="E62" s="77">
        <v>-15601</v>
      </c>
      <c r="F62" s="77"/>
      <c r="G62" s="77"/>
      <c r="H62" s="77"/>
      <c r="I62" s="77"/>
      <c r="J62" s="77"/>
      <c r="K62" s="77"/>
      <c r="L62" s="77"/>
      <c r="M62" s="77"/>
      <c r="N62" s="69">
        <f t="shared" si="18"/>
        <v>-15601</v>
      </c>
    </row>
    <row r="63" spans="1:25" ht="24" customHeight="1">
      <c r="A63" s="2" t="s">
        <v>100</v>
      </c>
      <c r="B63" s="32">
        <f aca="true" t="shared" si="22" ref="B63:M63">+B42+B48</f>
        <v>608150.2861519434</v>
      </c>
      <c r="C63" s="32">
        <f t="shared" si="22"/>
        <v>403585.51449999993</v>
      </c>
      <c r="D63" s="32">
        <f t="shared" si="22"/>
        <v>441284.42547609727</v>
      </c>
      <c r="E63" s="32">
        <f t="shared" si="22"/>
        <v>84079.20110465001</v>
      </c>
      <c r="F63" s="32">
        <f t="shared" si="22"/>
        <v>394831.2196018782</v>
      </c>
      <c r="G63" s="32">
        <f t="shared" si="22"/>
        <v>481820.15880590165</v>
      </c>
      <c r="H63" s="32">
        <f t="shared" si="22"/>
        <v>519046.27599999995</v>
      </c>
      <c r="I63" s="32">
        <f t="shared" si="22"/>
        <v>533748.314949094</v>
      </c>
      <c r="J63" s="32">
        <f t="shared" si="22"/>
        <v>403082.77008848</v>
      </c>
      <c r="K63" s="32">
        <f t="shared" si="22"/>
        <v>519928.3880130159</v>
      </c>
      <c r="L63" s="32">
        <f t="shared" si="22"/>
        <v>213780.43641785323</v>
      </c>
      <c r="M63" s="32">
        <f t="shared" si="22"/>
        <v>103235.55705873939</v>
      </c>
      <c r="N63" s="32">
        <f>SUM(B63:M63)</f>
        <v>4706572.548167652</v>
      </c>
      <c r="O63"/>
      <c r="P63" s="78"/>
      <c r="Q63"/>
      <c r="R63"/>
      <c r="S63"/>
      <c r="T63"/>
      <c r="U63"/>
      <c r="V63"/>
      <c r="W63"/>
      <c r="X63"/>
      <c r="Y63"/>
    </row>
    <row r="64" spans="1:14" ht="15" customHeight="1">
      <c r="A64" s="36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1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.75" customHeight="1">
      <c r="A66" s="2" t="s">
        <v>98</v>
      </c>
      <c r="B66" s="38">
        <f>SUM(B67:B80)</f>
        <v>608150.29</v>
      </c>
      <c r="C66" s="38">
        <f aca="true" t="shared" si="23" ref="C66:M66">SUM(C67:C80)</f>
        <v>403585.52</v>
      </c>
      <c r="D66" s="38">
        <f t="shared" si="23"/>
        <v>441284.43</v>
      </c>
      <c r="E66" s="38">
        <f t="shared" si="23"/>
        <v>84079.2</v>
      </c>
      <c r="F66" s="38">
        <f t="shared" si="23"/>
        <v>394831.22</v>
      </c>
      <c r="G66" s="38">
        <f t="shared" si="23"/>
        <v>481820.16</v>
      </c>
      <c r="H66" s="38">
        <f t="shared" si="23"/>
        <v>519046.28</v>
      </c>
      <c r="I66" s="38">
        <f t="shared" si="23"/>
        <v>533748.31</v>
      </c>
      <c r="J66" s="38">
        <f t="shared" si="23"/>
        <v>403082.77</v>
      </c>
      <c r="K66" s="38">
        <f t="shared" si="23"/>
        <v>519928.39</v>
      </c>
      <c r="L66" s="38">
        <f t="shared" si="23"/>
        <v>213780.44</v>
      </c>
      <c r="M66" s="38">
        <f t="shared" si="23"/>
        <v>103235.56</v>
      </c>
      <c r="N66" s="32">
        <f>SUM(N67:N80)</f>
        <v>4706572.569999999</v>
      </c>
    </row>
    <row r="67" spans="1:14" ht="18.75" customHeight="1">
      <c r="A67" s="17" t="s">
        <v>91</v>
      </c>
      <c r="B67" s="38">
        <v>115801.76</v>
      </c>
      <c r="C67" s="38">
        <v>110204.1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2">
        <f>SUM(B67:M67)</f>
        <v>226005.86</v>
      </c>
    </row>
    <row r="68" spans="1:14" ht="18.75" customHeight="1">
      <c r="A68" s="17" t="s">
        <v>92</v>
      </c>
      <c r="B68" s="38">
        <v>492348.53</v>
      </c>
      <c r="C68" s="38">
        <v>293381.42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2">
        <f aca="true" t="shared" si="24" ref="N68:N79">SUM(B68:M68)</f>
        <v>785729.95</v>
      </c>
    </row>
    <row r="69" spans="1:14" ht="18.75" customHeight="1">
      <c r="A69" s="17" t="s">
        <v>74</v>
      </c>
      <c r="B69" s="37">
        <v>0</v>
      </c>
      <c r="C69" s="37">
        <v>0</v>
      </c>
      <c r="D69" s="29">
        <v>441284.43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29">
        <f t="shared" si="24"/>
        <v>441284.43</v>
      </c>
    </row>
    <row r="70" spans="1:14" ht="18.75" customHeight="1">
      <c r="A70" s="17" t="s">
        <v>65</v>
      </c>
      <c r="B70" s="37">
        <v>0</v>
      </c>
      <c r="C70" s="37">
        <v>0</v>
      </c>
      <c r="D70" s="37">
        <v>0</v>
      </c>
      <c r="E70" s="29">
        <v>84079.2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2">
        <f t="shared" si="24"/>
        <v>84079.2</v>
      </c>
    </row>
    <row r="71" spans="1:14" ht="18.75" customHeight="1">
      <c r="A71" s="17" t="s">
        <v>66</v>
      </c>
      <c r="B71" s="37">
        <v>0</v>
      </c>
      <c r="C71" s="37">
        <v>0</v>
      </c>
      <c r="D71" s="37">
        <v>0</v>
      </c>
      <c r="E71" s="37">
        <v>0</v>
      </c>
      <c r="F71" s="29">
        <v>394831.22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29">
        <f t="shared" si="24"/>
        <v>394831.22</v>
      </c>
    </row>
    <row r="72" spans="1:14" ht="18.75" customHeight="1">
      <c r="A72" s="17" t="s">
        <v>104</v>
      </c>
      <c r="B72" s="37">
        <v>0</v>
      </c>
      <c r="C72" s="37">
        <v>0</v>
      </c>
      <c r="D72" s="37">
        <v>0</v>
      </c>
      <c r="E72" s="37">
        <v>0</v>
      </c>
      <c r="F72" s="37">
        <v>0</v>
      </c>
      <c r="G72" s="38">
        <v>481820.16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2">
        <f t="shared" si="24"/>
        <v>481820.16</v>
      </c>
    </row>
    <row r="73" spans="1:14" ht="18.75" customHeight="1">
      <c r="A73" s="17" t="s">
        <v>67</v>
      </c>
      <c r="B73" s="37">
        <v>0</v>
      </c>
      <c r="C73" s="37">
        <v>0</v>
      </c>
      <c r="D73" s="37">
        <v>0</v>
      </c>
      <c r="E73" s="37">
        <v>0</v>
      </c>
      <c r="F73" s="37">
        <v>0</v>
      </c>
      <c r="G73" s="37">
        <v>0</v>
      </c>
      <c r="H73" s="38">
        <v>398480.52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2">
        <f t="shared" si="24"/>
        <v>398480.52</v>
      </c>
    </row>
    <row r="74" spans="1:14" ht="18.75" customHeight="1">
      <c r="A74" s="17" t="s">
        <v>68</v>
      </c>
      <c r="B74" s="37">
        <v>0</v>
      </c>
      <c r="C74" s="37">
        <v>0</v>
      </c>
      <c r="D74" s="37">
        <v>0</v>
      </c>
      <c r="E74" s="37">
        <v>0</v>
      </c>
      <c r="F74" s="37">
        <v>0</v>
      </c>
      <c r="G74" s="37">
        <v>0</v>
      </c>
      <c r="H74" s="38">
        <v>120565.76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2">
        <f t="shared" si="24"/>
        <v>120565.76</v>
      </c>
    </row>
    <row r="75" spans="1:14" ht="18.75" customHeight="1">
      <c r="A75" s="17" t="s">
        <v>69</v>
      </c>
      <c r="B75" s="37">
        <v>0</v>
      </c>
      <c r="C75" s="37">
        <v>0</v>
      </c>
      <c r="D75" s="37">
        <v>0</v>
      </c>
      <c r="E75" s="37">
        <v>0</v>
      </c>
      <c r="F75" s="37">
        <v>0</v>
      </c>
      <c r="G75" s="37">
        <v>0</v>
      </c>
      <c r="H75" s="37">
        <v>0</v>
      </c>
      <c r="I75" s="29">
        <v>533748.31</v>
      </c>
      <c r="J75" s="37">
        <v>0</v>
      </c>
      <c r="K75" s="37">
        <v>0</v>
      </c>
      <c r="L75" s="37">
        <v>0</v>
      </c>
      <c r="M75" s="37">
        <v>0</v>
      </c>
      <c r="N75" s="29">
        <f t="shared" si="24"/>
        <v>533748.31</v>
      </c>
    </row>
    <row r="76" spans="1:14" ht="18.75" customHeight="1">
      <c r="A76" s="17" t="s">
        <v>70</v>
      </c>
      <c r="B76" s="37">
        <v>0</v>
      </c>
      <c r="C76" s="37">
        <v>0</v>
      </c>
      <c r="D76" s="37">
        <v>0</v>
      </c>
      <c r="E76" s="37">
        <v>0</v>
      </c>
      <c r="F76" s="37">
        <v>0</v>
      </c>
      <c r="G76" s="37">
        <v>0</v>
      </c>
      <c r="H76" s="37">
        <v>0</v>
      </c>
      <c r="I76" s="37">
        <v>0</v>
      </c>
      <c r="J76" s="29">
        <v>403082.77</v>
      </c>
      <c r="K76" s="37">
        <v>0</v>
      </c>
      <c r="L76" s="37">
        <v>0</v>
      </c>
      <c r="M76" s="37">
        <v>0</v>
      </c>
      <c r="N76" s="32">
        <f t="shared" si="24"/>
        <v>403082.77</v>
      </c>
    </row>
    <row r="77" spans="1:14" ht="18.75" customHeight="1">
      <c r="A77" s="17" t="s">
        <v>71</v>
      </c>
      <c r="B77" s="37">
        <v>0</v>
      </c>
      <c r="C77" s="37">
        <v>0</v>
      </c>
      <c r="D77" s="37">
        <v>0</v>
      </c>
      <c r="E77" s="37">
        <v>0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29">
        <v>519928.39</v>
      </c>
      <c r="L77" s="37">
        <v>0</v>
      </c>
      <c r="M77" s="65"/>
      <c r="N77" s="29">
        <f t="shared" si="24"/>
        <v>519928.39</v>
      </c>
    </row>
    <row r="78" spans="1:14" ht="18.75" customHeight="1">
      <c r="A78" s="17" t="s">
        <v>72</v>
      </c>
      <c r="B78" s="37">
        <v>0</v>
      </c>
      <c r="C78" s="37">
        <v>0</v>
      </c>
      <c r="D78" s="37">
        <v>0</v>
      </c>
      <c r="E78" s="37">
        <v>0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29">
        <v>213780.44</v>
      </c>
      <c r="M78" s="37">
        <v>0</v>
      </c>
      <c r="N78" s="32">
        <f t="shared" si="24"/>
        <v>213780.44</v>
      </c>
    </row>
    <row r="79" spans="1:14" ht="18.75" customHeight="1">
      <c r="A79" s="17" t="s">
        <v>73</v>
      </c>
      <c r="B79" s="37">
        <v>0</v>
      </c>
      <c r="C79" s="37">
        <v>0</v>
      </c>
      <c r="D79" s="37">
        <v>0</v>
      </c>
      <c r="E79" s="37">
        <v>0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29">
        <v>103235.56</v>
      </c>
      <c r="N79" s="29">
        <f t="shared" si="24"/>
        <v>103235.56</v>
      </c>
    </row>
    <row r="80" spans="1:25" ht="18.75" customHeight="1">
      <c r="A80" s="36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/>
      <c r="P80"/>
      <c r="Q80"/>
      <c r="R80"/>
      <c r="S80"/>
      <c r="T80"/>
      <c r="U80"/>
      <c r="V80"/>
      <c r="W80"/>
      <c r="X80"/>
      <c r="Y80"/>
    </row>
    <row r="81" spans="1:14" ht="17.25" customHeight="1">
      <c r="A81" s="71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</row>
    <row r="82" spans="1:14" ht="15" customHeight="1">
      <c r="A82" s="39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1"/>
    </row>
    <row r="83" spans="1:14" ht="18.75" customHeight="1">
      <c r="A83" s="2" t="s">
        <v>89</v>
      </c>
      <c r="B83" s="37">
        <v>0</v>
      </c>
      <c r="C83" s="37">
        <v>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2"/>
    </row>
    <row r="84" spans="1:14" ht="18.75" customHeight="1">
      <c r="A84" s="17" t="s">
        <v>93</v>
      </c>
      <c r="B84" s="47">
        <v>2.08815851660208</v>
      </c>
      <c r="C84" s="47">
        <v>2.1063913687411886</v>
      </c>
      <c r="D84" s="47">
        <v>0</v>
      </c>
      <c r="E84" s="47">
        <v>0</v>
      </c>
      <c r="F84" s="37">
        <v>0</v>
      </c>
      <c r="G84" s="37">
        <v>0</v>
      </c>
      <c r="H84" s="47">
        <v>0</v>
      </c>
      <c r="I84" s="47">
        <v>0</v>
      </c>
      <c r="J84" s="47">
        <v>0</v>
      </c>
      <c r="K84" s="37">
        <v>0</v>
      </c>
      <c r="L84" s="47">
        <v>0</v>
      </c>
      <c r="M84" s="47">
        <v>0</v>
      </c>
      <c r="N84" s="32"/>
    </row>
    <row r="85" spans="1:14" ht="18.75" customHeight="1">
      <c r="A85" s="17" t="s">
        <v>94</v>
      </c>
      <c r="B85" s="47">
        <v>1.8114242792322501</v>
      </c>
      <c r="C85" s="47">
        <v>1.735733213032086</v>
      </c>
      <c r="D85" s="47">
        <v>0</v>
      </c>
      <c r="E85" s="47">
        <v>0</v>
      </c>
      <c r="F85" s="37">
        <v>0</v>
      </c>
      <c r="G85" s="37">
        <v>0</v>
      </c>
      <c r="H85" s="47">
        <v>0</v>
      </c>
      <c r="I85" s="47">
        <v>0</v>
      </c>
      <c r="J85" s="47">
        <v>0</v>
      </c>
      <c r="K85" s="37">
        <v>0</v>
      </c>
      <c r="L85" s="47">
        <v>0</v>
      </c>
      <c r="M85" s="47">
        <v>0</v>
      </c>
      <c r="N85" s="32"/>
    </row>
    <row r="86" spans="1:14" ht="18.75" customHeight="1">
      <c r="A86" s="17" t="s">
        <v>84</v>
      </c>
      <c r="B86" s="47">
        <v>0</v>
      </c>
      <c r="C86" s="47">
        <v>0</v>
      </c>
      <c r="D86" s="24">
        <f>(D$43+D$44+D$45)/D$7</f>
        <v>1.677366589408066</v>
      </c>
      <c r="E86" s="47">
        <v>0</v>
      </c>
      <c r="F86" s="37">
        <v>0</v>
      </c>
      <c r="G86" s="37">
        <v>0</v>
      </c>
      <c r="H86" s="47">
        <v>0</v>
      </c>
      <c r="I86" s="47">
        <v>0</v>
      </c>
      <c r="J86" s="47">
        <v>0</v>
      </c>
      <c r="K86" s="37">
        <v>0</v>
      </c>
      <c r="L86" s="47">
        <v>0</v>
      </c>
      <c r="M86" s="47">
        <v>0</v>
      </c>
      <c r="N86" s="29"/>
    </row>
    <row r="87" spans="1:14" ht="18.75" customHeight="1">
      <c r="A87" s="17" t="s">
        <v>75</v>
      </c>
      <c r="B87" s="47">
        <v>0</v>
      </c>
      <c r="C87" s="47">
        <v>0</v>
      </c>
      <c r="D87" s="47">
        <v>0</v>
      </c>
      <c r="E87" s="47">
        <f>(E$43+E$44+E$45)/E$7</f>
        <v>2.134986049849761</v>
      </c>
      <c r="F87" s="37">
        <v>0</v>
      </c>
      <c r="G87" s="37">
        <v>0</v>
      </c>
      <c r="H87" s="47">
        <v>0</v>
      </c>
      <c r="I87" s="47">
        <v>0</v>
      </c>
      <c r="J87" s="47">
        <v>0</v>
      </c>
      <c r="K87" s="37">
        <v>0</v>
      </c>
      <c r="L87" s="47">
        <v>0</v>
      </c>
      <c r="M87" s="47">
        <v>0</v>
      </c>
      <c r="N87" s="32"/>
    </row>
    <row r="88" spans="1:14" ht="18.75" customHeight="1">
      <c r="A88" s="17" t="s">
        <v>76</v>
      </c>
      <c r="B88" s="47">
        <v>0</v>
      </c>
      <c r="C88" s="47">
        <v>0</v>
      </c>
      <c r="D88" s="47">
        <v>0</v>
      </c>
      <c r="E88" s="47">
        <v>0</v>
      </c>
      <c r="F88" s="47">
        <f>(F$43+F$44+F$45)/F$7</f>
        <v>1.968936437411474</v>
      </c>
      <c r="G88" s="37">
        <v>0</v>
      </c>
      <c r="H88" s="47">
        <v>0</v>
      </c>
      <c r="I88" s="47">
        <v>0</v>
      </c>
      <c r="J88" s="47">
        <v>0</v>
      </c>
      <c r="K88" s="37">
        <v>0</v>
      </c>
      <c r="L88" s="47">
        <v>0</v>
      </c>
      <c r="M88" s="47">
        <v>0</v>
      </c>
      <c r="N88" s="29"/>
    </row>
    <row r="89" spans="1:14" ht="18.75" customHeight="1">
      <c r="A89" s="17" t="s">
        <v>101</v>
      </c>
      <c r="B89" s="47">
        <v>0</v>
      </c>
      <c r="C89" s="47">
        <v>0</v>
      </c>
      <c r="D89" s="47">
        <v>0</v>
      </c>
      <c r="E89" s="47">
        <v>0</v>
      </c>
      <c r="F89" s="37">
        <v>0</v>
      </c>
      <c r="G89" s="47">
        <f>(G$43+G$44+G$45)/G$7</f>
        <v>1.560771277697075</v>
      </c>
      <c r="H89" s="47">
        <v>0</v>
      </c>
      <c r="I89" s="47">
        <v>0</v>
      </c>
      <c r="J89" s="47">
        <v>0</v>
      </c>
      <c r="K89" s="37">
        <v>0</v>
      </c>
      <c r="L89" s="47">
        <v>0</v>
      </c>
      <c r="M89" s="47">
        <v>0</v>
      </c>
      <c r="N89" s="32"/>
    </row>
    <row r="90" spans="1:14" ht="18.75" customHeight="1">
      <c r="A90" s="17" t="s">
        <v>77</v>
      </c>
      <c r="B90" s="47">
        <v>0</v>
      </c>
      <c r="C90" s="47">
        <v>0</v>
      </c>
      <c r="D90" s="47">
        <v>0</v>
      </c>
      <c r="E90" s="47">
        <v>0</v>
      </c>
      <c r="F90" s="37">
        <v>0</v>
      </c>
      <c r="G90" s="37">
        <v>0</v>
      </c>
      <c r="H90" s="47">
        <v>1.8336435017735653</v>
      </c>
      <c r="I90" s="47">
        <v>0</v>
      </c>
      <c r="J90" s="47">
        <v>0</v>
      </c>
      <c r="K90" s="37">
        <v>0</v>
      </c>
      <c r="L90" s="47">
        <v>0</v>
      </c>
      <c r="M90" s="47">
        <v>0</v>
      </c>
      <c r="N90" s="32"/>
    </row>
    <row r="91" spans="1:14" ht="18.75" customHeight="1">
      <c r="A91" s="17" t="s">
        <v>78</v>
      </c>
      <c r="B91" s="47">
        <v>0</v>
      </c>
      <c r="C91" s="47">
        <v>0</v>
      </c>
      <c r="D91" s="47">
        <v>0</v>
      </c>
      <c r="E91" s="47">
        <v>0</v>
      </c>
      <c r="F91" s="37">
        <v>0</v>
      </c>
      <c r="G91" s="37">
        <v>0</v>
      </c>
      <c r="H91" s="47">
        <v>1.7915815189264008</v>
      </c>
      <c r="I91" s="47">
        <v>0</v>
      </c>
      <c r="J91" s="47">
        <v>0</v>
      </c>
      <c r="K91" s="37">
        <v>0</v>
      </c>
      <c r="L91" s="47">
        <v>0</v>
      </c>
      <c r="M91" s="47">
        <v>0</v>
      </c>
      <c r="N91" s="32"/>
    </row>
    <row r="92" spans="1:14" ht="18.75" customHeight="1">
      <c r="A92" s="17" t="s">
        <v>79</v>
      </c>
      <c r="B92" s="47">
        <v>0</v>
      </c>
      <c r="C92" s="47">
        <v>0</v>
      </c>
      <c r="D92" s="47">
        <v>0</v>
      </c>
      <c r="E92" s="47">
        <v>0</v>
      </c>
      <c r="F92" s="37">
        <v>0</v>
      </c>
      <c r="G92" s="37">
        <v>0</v>
      </c>
      <c r="H92" s="47">
        <v>0</v>
      </c>
      <c r="I92" s="47">
        <f>(I$43+I$44+I$45)/I$7</f>
        <v>1.7769551949365712</v>
      </c>
      <c r="J92" s="47">
        <v>0</v>
      </c>
      <c r="K92" s="37">
        <v>0</v>
      </c>
      <c r="L92" s="47">
        <v>0</v>
      </c>
      <c r="M92" s="47">
        <v>0</v>
      </c>
      <c r="N92" s="29"/>
    </row>
    <row r="93" spans="1:14" ht="18.75" customHeight="1">
      <c r="A93" s="17" t="s">
        <v>80</v>
      </c>
      <c r="B93" s="47">
        <v>0</v>
      </c>
      <c r="C93" s="47">
        <v>0</v>
      </c>
      <c r="D93" s="47">
        <v>0</v>
      </c>
      <c r="E93" s="47">
        <v>0</v>
      </c>
      <c r="F93" s="37">
        <v>0</v>
      </c>
      <c r="G93" s="37">
        <v>0</v>
      </c>
      <c r="H93" s="47">
        <v>0</v>
      </c>
      <c r="I93" s="47">
        <v>0</v>
      </c>
      <c r="J93" s="47">
        <f>(J$43+J$44+J$45)/J$7</f>
        <v>1.999942168620549</v>
      </c>
      <c r="K93" s="37">
        <v>0</v>
      </c>
      <c r="L93" s="47">
        <v>0</v>
      </c>
      <c r="M93" s="47">
        <v>0</v>
      </c>
      <c r="N93" s="32"/>
    </row>
    <row r="94" spans="1:14" ht="18.75" customHeight="1">
      <c r="A94" s="17" t="s">
        <v>81</v>
      </c>
      <c r="B94" s="47">
        <v>0</v>
      </c>
      <c r="C94" s="47">
        <v>0</v>
      </c>
      <c r="D94" s="47">
        <v>0</v>
      </c>
      <c r="E94" s="47">
        <v>0</v>
      </c>
      <c r="F94" s="37">
        <v>0</v>
      </c>
      <c r="G94" s="37">
        <v>0</v>
      </c>
      <c r="H94" s="47">
        <v>0</v>
      </c>
      <c r="I94" s="47">
        <v>0</v>
      </c>
      <c r="J94" s="47">
        <v>0</v>
      </c>
      <c r="K94" s="24">
        <f>(K$43+K$44+K$45)/K$7</f>
        <v>1.9114755737674392</v>
      </c>
      <c r="L94" s="47">
        <v>0</v>
      </c>
      <c r="M94" s="47">
        <v>0</v>
      </c>
      <c r="N94" s="29"/>
    </row>
    <row r="95" spans="1:14" ht="18.75" customHeight="1">
      <c r="A95" s="17" t="s">
        <v>82</v>
      </c>
      <c r="B95" s="47">
        <v>0</v>
      </c>
      <c r="C95" s="47">
        <v>0</v>
      </c>
      <c r="D95" s="47">
        <v>0</v>
      </c>
      <c r="E95" s="47">
        <v>0</v>
      </c>
      <c r="F95" s="37">
        <v>0</v>
      </c>
      <c r="G95" s="37">
        <v>0</v>
      </c>
      <c r="H95" s="47">
        <v>0</v>
      </c>
      <c r="I95" s="47">
        <v>0</v>
      </c>
      <c r="J95" s="47">
        <v>0</v>
      </c>
      <c r="K95" s="47">
        <v>0</v>
      </c>
      <c r="L95" s="47">
        <f>(L$43+L$44+L$45)/L$7</f>
        <v>2.2749671147046366</v>
      </c>
      <c r="M95" s="47">
        <v>0</v>
      </c>
      <c r="N95" s="66"/>
    </row>
    <row r="96" spans="1:14" ht="18.75" customHeight="1">
      <c r="A96" s="36" t="s">
        <v>83</v>
      </c>
      <c r="B96" s="48">
        <v>0</v>
      </c>
      <c r="C96" s="48">
        <v>0</v>
      </c>
      <c r="D96" s="48">
        <v>0</v>
      </c>
      <c r="E96" s="48">
        <v>0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52">
        <f>(M$43+M$44+M$45)/M$7</f>
        <v>2.226269923108986</v>
      </c>
      <c r="N96" s="53"/>
    </row>
    <row r="97" ht="21" customHeight="1">
      <c r="A97" s="42" t="s">
        <v>99</v>
      </c>
    </row>
    <row r="100" ht="14.25">
      <c r="B100" s="43"/>
    </row>
    <row r="101" ht="14.25">
      <c r="H101" s="44"/>
    </row>
    <row r="103" spans="8:11" ht="14.25">
      <c r="H103" s="45"/>
      <c r="I103" s="46"/>
      <c r="J103" s="46"/>
      <c r="K103" s="46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2015-10-29T17:01:27Z</dcterms:modified>
  <cp:category/>
  <cp:version/>
  <cp:contentType/>
  <cp:contentStatus/>
</cp:coreProperties>
</file>