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<sst xmlns="http://schemas.openxmlformats.org/spreadsheetml/2006/main" count="109" uniqueCount="107">
  <si>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</si>
  <si>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</si>
  <si>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</si>
  <si>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</si>
  <si>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</si>
  <si>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</si>
  <si>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</si>
  <si>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</si>
  <si>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</si>
  <si>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</si>
  <si>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</si>
  <si>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</si>
  <si>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</si>
  <si>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</si>
  <si>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</si>
  <si>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</si>
  <si>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</si>
  <si>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</si>
  <si>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</si>
  <si>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</si>
  <si>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</si>
  <si>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</si>
  <si>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</si>
  <si>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</si>
  <si>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</si>
  <si>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</si>
  <si>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</si>
  <si>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</si>
  <si>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</si>
  <si>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</si>
  <si>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</si>
  <si>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</si>
  <si>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</si>
  <si>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</si>
  <si>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</si>
  <si>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</si>
  <si>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</si>
  <si>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</si>
  <si>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</si>
  <si>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</si>
  <si>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</si>
  <si>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</si>
  <si>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</si>
  <si>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</si>
  <si>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</si>
  <si>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</si>
  <si>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</si>
  <si>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</si>
  <si>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</si>
  <si>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</si>
  <si>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</si>
  <si>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</si>
  <si>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</si>
  <si>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</si>
  <si>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</si>
  <si>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</si>
  <si>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</si>
  <si>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</si>
  <si>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</si>
  <si>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</si>
  <si>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</si>
  <si>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</si>
  <si>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</si>
  <si>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</si>
  <si>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</si>
  <si>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</si>
  <si>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</si>
  <si>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</si>
  <si>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</si>
  <si>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</si>
  <si>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</si>
  <si>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</si>
  <si>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</si>
  <si>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</si>
  <si>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</si>
  <si>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</si>
  <si>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</si>
  <si>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</si>
  <si>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</si>
  <si>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</si>
  <si>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</si>
  <si>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</si>
  <si>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</si>
  <si>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</si>
  <si>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</si>
  <si>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</si>
  <si>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</si>
  <si>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</si>
  <si>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</si>
  <si>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</si>
  <si>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</si>
  <si>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</si>
  <si>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</si>
  <si>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</si>
  <si>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</si>
  <si>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</si>
  <si>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</si>
  <si>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</si>
  <si>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</si>
  <si>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</si>
  <si>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</si>
  <si>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</si>
  <si>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</si>
  <si>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</si>
  <si>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</si>
  <si>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</si>
  <si>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23/10/15 - VENCIMENTO 30/10/15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</si>
</sst>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44" fontId="43" fillId="0" borderId="10" xfId="45" applyFont="1" applyBorder="1" applyAlignment="1">
      <alignment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125" style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516609</v>
      </c>
      <c r="C7" s="10">
        <f>C8+C20+C24</f>
        <v>388098</v>
      </c>
      <c r="D7" s="10">
        <f>D8+D20+D24</f>
        <v>380525</v>
      </c>
      <c r="E7" s="10">
        <f>E8+E20+E24</f>
        <v>67720</v>
      </c>
      <c r="F7" s="10">
        <f aca="true" t="shared" si="0" ref="F7:M7">F8+F20+F24</f>
        <v>319924</v>
      </c>
      <c r="G7" s="10">
        <f t="shared" si="0"/>
        <v>523614</v>
      </c>
      <c r="H7" s="10">
        <f t="shared" si="0"/>
        <v>482929</v>
      </c>
      <c r="I7" s="10">
        <f t="shared" si="0"/>
        <v>432937</v>
      </c>
      <c r="J7" s="10">
        <f t="shared" si="0"/>
        <v>312409</v>
      </c>
      <c r="K7" s="10">
        <f t="shared" si="0"/>
        <v>371843</v>
      </c>
      <c r="L7" s="10">
        <f t="shared" si="0"/>
        <v>163324</v>
      </c>
      <c r="M7" s="10">
        <f t="shared" si="0"/>
        <v>89003</v>
      </c>
      <c r="N7" s="10">
        <f>+N8+N20+N24</f>
        <v>4048935</v>
      </c>
    </row>
    <row r="8" spans="1:14" ht="18.75" customHeight="1">
      <c r="A8" s="11" t="s">
        <v>27</v>
      </c>
      <c r="B8" s="12">
        <f>+B9+B12+B16</f>
        <v>308480</v>
      </c>
      <c r="C8" s="12">
        <f>+C9+C12+C16</f>
        <v>241961</v>
      </c>
      <c r="D8" s="12">
        <f>+D9+D12+D16</f>
        <v>251493</v>
      </c>
      <c r="E8" s="12">
        <f>+E9+E12+E16</f>
        <v>42674</v>
      </c>
      <c r="F8" s="12">
        <f aca="true" t="shared" si="1" ref="F8:M8">+F9+F12+F16</f>
        <v>202466</v>
      </c>
      <c r="G8" s="12">
        <f t="shared" si="1"/>
        <v>331543</v>
      </c>
      <c r="H8" s="12">
        <f t="shared" si="1"/>
        <v>294407</v>
      </c>
      <c r="I8" s="12">
        <f t="shared" si="1"/>
        <v>268846</v>
      </c>
      <c r="J8" s="12">
        <f t="shared" si="1"/>
        <v>194888</v>
      </c>
      <c r="K8" s="12">
        <f t="shared" si="1"/>
        <v>219160</v>
      </c>
      <c r="L8" s="12">
        <f t="shared" si="1"/>
        <v>103363</v>
      </c>
      <c r="M8" s="12">
        <f t="shared" si="1"/>
        <v>58366</v>
      </c>
      <c r="N8" s="12">
        <f>SUM(B8:M8)</f>
        <v>2517647</v>
      </c>
    </row>
    <row r="9" spans="1:14" ht="18.75" customHeight="1">
      <c r="A9" s="13" t="s">
        <v>4</v>
      </c>
      <c r="B9" s="14">
        <v>23762</v>
      </c>
      <c r="C9" s="14">
        <v>25116</v>
      </c>
      <c r="D9" s="14">
        <v>16081</v>
      </c>
      <c r="E9" s="14">
        <v>3390</v>
      </c>
      <c r="F9" s="14">
        <v>13332</v>
      </c>
      <c r="G9" s="14">
        <v>26194</v>
      </c>
      <c r="H9" s="14">
        <v>31957</v>
      </c>
      <c r="I9" s="14">
        <v>14728</v>
      </c>
      <c r="J9" s="14">
        <v>19895</v>
      </c>
      <c r="K9" s="14">
        <v>15086</v>
      </c>
      <c r="L9" s="14">
        <v>11863</v>
      </c>
      <c r="M9" s="14">
        <v>6761</v>
      </c>
      <c r="N9" s="12">
        <f aca="true" t="shared" si="2" ref="N9:N19">SUM(B9:M9)</f>
        <v>208165</v>
      </c>
    </row>
    <row r="10" spans="1:14" ht="18.75" customHeight="1">
      <c r="A10" s="15" t="s">
        <v>5</v>
      </c>
      <c r="B10" s="14">
        <f>+B9-B11</f>
        <v>23762</v>
      </c>
      <c r="C10" s="14">
        <f>+C9-C11</f>
        <v>25116</v>
      </c>
      <c r="D10" s="14">
        <f>+D9-D11</f>
        <v>16081</v>
      </c>
      <c r="E10" s="14">
        <f>+E9-E11</f>
        <v>3390</v>
      </c>
      <c r="F10" s="14">
        <f aca="true" t="shared" si="3" ref="F10:M10">+F9-F11</f>
        <v>13332</v>
      </c>
      <c r="G10" s="14">
        <f t="shared" si="3"/>
        <v>26194</v>
      </c>
      <c r="H10" s="14">
        <f t="shared" si="3"/>
        <v>31957</v>
      </c>
      <c r="I10" s="14">
        <f t="shared" si="3"/>
        <v>14728</v>
      </c>
      <c r="J10" s="14">
        <f t="shared" si="3"/>
        <v>19895</v>
      </c>
      <c r="K10" s="14">
        <f t="shared" si="3"/>
        <v>15086</v>
      </c>
      <c r="L10" s="14">
        <f t="shared" si="3"/>
        <v>11863</v>
      </c>
      <c r="M10" s="14">
        <f t="shared" si="3"/>
        <v>6761</v>
      </c>
      <c r="N10" s="12">
        <f t="shared" si="2"/>
        <v>208165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199805</v>
      </c>
      <c r="C12" s="14">
        <f>C13+C14+C15</f>
        <v>157263</v>
      </c>
      <c r="D12" s="14">
        <f>D13+D14+D15</f>
        <v>180418</v>
      </c>
      <c r="E12" s="14">
        <f>E13+E14+E15</f>
        <v>29158</v>
      </c>
      <c r="F12" s="14">
        <f aca="true" t="shared" si="4" ref="F12:M12">F13+F14+F15</f>
        <v>135321</v>
      </c>
      <c r="G12" s="14">
        <f t="shared" si="4"/>
        <v>226709</v>
      </c>
      <c r="H12" s="14">
        <f t="shared" si="4"/>
        <v>196588</v>
      </c>
      <c r="I12" s="14">
        <f t="shared" si="4"/>
        <v>189919</v>
      </c>
      <c r="J12" s="14">
        <f t="shared" si="4"/>
        <v>131335</v>
      </c>
      <c r="K12" s="14">
        <f t="shared" si="4"/>
        <v>149020</v>
      </c>
      <c r="L12" s="14">
        <f t="shared" si="4"/>
        <v>72089</v>
      </c>
      <c r="M12" s="14">
        <f t="shared" si="4"/>
        <v>41048</v>
      </c>
      <c r="N12" s="12">
        <f t="shared" si="2"/>
        <v>1708673</v>
      </c>
    </row>
    <row r="13" spans="1:14" ht="18.75" customHeight="1">
      <c r="A13" s="15" t="s">
        <v>7</v>
      </c>
      <c r="B13" s="14">
        <v>98763</v>
      </c>
      <c r="C13" s="14">
        <v>77988</v>
      </c>
      <c r="D13" s="14">
        <v>87485</v>
      </c>
      <c r="E13" s="14">
        <v>14362</v>
      </c>
      <c r="F13" s="14">
        <v>65071</v>
      </c>
      <c r="G13" s="14">
        <v>111362</v>
      </c>
      <c r="H13" s="14">
        <v>101529</v>
      </c>
      <c r="I13" s="14">
        <v>97383</v>
      </c>
      <c r="J13" s="14">
        <v>64636</v>
      </c>
      <c r="K13" s="14">
        <v>72893</v>
      </c>
      <c r="L13" s="14">
        <v>35340</v>
      </c>
      <c r="M13" s="14">
        <v>19432</v>
      </c>
      <c r="N13" s="12">
        <f t="shared" si="2"/>
        <v>846244</v>
      </c>
    </row>
    <row r="14" spans="1:14" ht="18.75" customHeight="1">
      <c r="A14" s="15" t="s">
        <v>8</v>
      </c>
      <c r="B14" s="14">
        <v>92894</v>
      </c>
      <c r="C14" s="14">
        <v>69446</v>
      </c>
      <c r="D14" s="14">
        <v>86557</v>
      </c>
      <c r="E14" s="14">
        <v>13169</v>
      </c>
      <c r="F14" s="14">
        <v>62687</v>
      </c>
      <c r="G14" s="14">
        <v>101192</v>
      </c>
      <c r="H14" s="14">
        <v>85207</v>
      </c>
      <c r="I14" s="14">
        <v>86746</v>
      </c>
      <c r="J14" s="14">
        <v>60942</v>
      </c>
      <c r="K14" s="14">
        <v>70683</v>
      </c>
      <c r="L14" s="14">
        <v>33632</v>
      </c>
      <c r="M14" s="14">
        <v>20168</v>
      </c>
      <c r="N14" s="12">
        <f t="shared" si="2"/>
        <v>783323</v>
      </c>
    </row>
    <row r="15" spans="1:14" ht="18.75" customHeight="1">
      <c r="A15" s="15" t="s">
        <v>9</v>
      </c>
      <c r="B15" s="14">
        <v>8148</v>
      </c>
      <c r="C15" s="14">
        <v>9829</v>
      </c>
      <c r="D15" s="14">
        <v>6376</v>
      </c>
      <c r="E15" s="14">
        <v>1627</v>
      </c>
      <c r="F15" s="14">
        <v>7563</v>
      </c>
      <c r="G15" s="14">
        <v>14155</v>
      </c>
      <c r="H15" s="14">
        <v>9852</v>
      </c>
      <c r="I15" s="14">
        <v>5790</v>
      </c>
      <c r="J15" s="14">
        <v>5757</v>
      </c>
      <c r="K15" s="14">
        <v>5444</v>
      </c>
      <c r="L15" s="14">
        <v>3117</v>
      </c>
      <c r="M15" s="14">
        <v>1448</v>
      </c>
      <c r="N15" s="12">
        <f t="shared" si="2"/>
        <v>79106</v>
      </c>
    </row>
    <row r="16" spans="1:14" ht="18.75" customHeight="1">
      <c r="A16" s="16" t="s">
        <v>26</v>
      </c>
      <c r="B16" s="14">
        <f>B17+B18+B19</f>
        <v>84913</v>
      </c>
      <c r="C16" s="14">
        <f>C17+C18+C19</f>
        <v>59582</v>
      </c>
      <c r="D16" s="14">
        <f>D17+D18+D19</f>
        <v>54994</v>
      </c>
      <c r="E16" s="14">
        <f>E17+E18+E19</f>
        <v>10126</v>
      </c>
      <c r="F16" s="14">
        <f aca="true" t="shared" si="5" ref="F16:M16">F17+F18+F19</f>
        <v>53813</v>
      </c>
      <c r="G16" s="14">
        <f t="shared" si="5"/>
        <v>78640</v>
      </c>
      <c r="H16" s="14">
        <f t="shared" si="5"/>
        <v>65862</v>
      </c>
      <c r="I16" s="14">
        <f t="shared" si="5"/>
        <v>64199</v>
      </c>
      <c r="J16" s="14">
        <f t="shared" si="5"/>
        <v>43658</v>
      </c>
      <c r="K16" s="14">
        <f t="shared" si="5"/>
        <v>55054</v>
      </c>
      <c r="L16" s="14">
        <f t="shared" si="5"/>
        <v>19411</v>
      </c>
      <c r="M16" s="14">
        <f t="shared" si="5"/>
        <v>10557</v>
      </c>
      <c r="N16" s="12">
        <f t="shared" si="2"/>
        <v>600809</v>
      </c>
    </row>
    <row r="17" spans="1:14" ht="18.75" customHeight="1">
      <c r="A17" s="15" t="s">
        <v>23</v>
      </c>
      <c r="B17" s="14">
        <v>9027</v>
      </c>
      <c r="C17" s="14">
        <v>6855</v>
      </c>
      <c r="D17" s="14">
        <v>6113</v>
      </c>
      <c r="E17" s="14">
        <v>1170</v>
      </c>
      <c r="F17" s="14">
        <v>5840</v>
      </c>
      <c r="G17" s="14">
        <v>10377</v>
      </c>
      <c r="H17" s="14">
        <v>8474</v>
      </c>
      <c r="I17" s="14">
        <v>8659</v>
      </c>
      <c r="J17" s="14">
        <v>5926</v>
      </c>
      <c r="K17" s="14">
        <v>7200</v>
      </c>
      <c r="L17" s="14">
        <v>2817</v>
      </c>
      <c r="M17" s="14">
        <v>1302</v>
      </c>
      <c r="N17" s="12">
        <f t="shared" si="2"/>
        <v>73760</v>
      </c>
    </row>
    <row r="18" spans="1:14" ht="18.75" customHeight="1">
      <c r="A18" s="15" t="s">
        <v>24</v>
      </c>
      <c r="B18" s="14">
        <v>3698</v>
      </c>
      <c r="C18" s="14">
        <v>1879</v>
      </c>
      <c r="D18" s="14">
        <v>3572</v>
      </c>
      <c r="E18" s="14">
        <v>449</v>
      </c>
      <c r="F18" s="14">
        <v>2328</v>
      </c>
      <c r="G18" s="14">
        <v>3454</v>
      </c>
      <c r="H18" s="14">
        <v>3548</v>
      </c>
      <c r="I18" s="14">
        <v>3702</v>
      </c>
      <c r="J18" s="14">
        <v>2359</v>
      </c>
      <c r="K18" s="14">
        <v>3770</v>
      </c>
      <c r="L18" s="14">
        <v>1178</v>
      </c>
      <c r="M18" s="14">
        <v>546</v>
      </c>
      <c r="N18" s="12">
        <f t="shared" si="2"/>
        <v>30483</v>
      </c>
    </row>
    <row r="19" spans="1:14" ht="18.75" customHeight="1">
      <c r="A19" s="15" t="s">
        <v>25</v>
      </c>
      <c r="B19" s="14">
        <v>72188</v>
      </c>
      <c r="C19" s="14">
        <v>50848</v>
      </c>
      <c r="D19" s="14">
        <v>45309</v>
      </c>
      <c r="E19" s="14">
        <v>8507</v>
      </c>
      <c r="F19" s="14">
        <v>45645</v>
      </c>
      <c r="G19" s="14">
        <v>64809</v>
      </c>
      <c r="H19" s="14">
        <v>53840</v>
      </c>
      <c r="I19" s="14">
        <v>51838</v>
      </c>
      <c r="J19" s="14">
        <v>35373</v>
      </c>
      <c r="K19" s="14">
        <v>44084</v>
      </c>
      <c r="L19" s="14">
        <v>15416</v>
      </c>
      <c r="M19" s="14">
        <v>8709</v>
      </c>
      <c r="N19" s="12">
        <f t="shared" si="2"/>
        <v>496566</v>
      </c>
    </row>
    <row r="20" spans="1:14" ht="18.75" customHeight="1">
      <c r="A20" s="17" t="s">
        <v>10</v>
      </c>
      <c r="B20" s="18">
        <f>B21+B22+B23</f>
        <v>145498</v>
      </c>
      <c r="C20" s="18">
        <f>C21+C22+C23</f>
        <v>91658</v>
      </c>
      <c r="D20" s="18">
        <f>D21+D22+D23</f>
        <v>80955</v>
      </c>
      <c r="E20" s="18">
        <f>E21+E22+E23</f>
        <v>14670</v>
      </c>
      <c r="F20" s="18">
        <f aca="true" t="shared" si="6" ref="F20:M20">F21+F22+F23</f>
        <v>69589</v>
      </c>
      <c r="G20" s="18">
        <f t="shared" si="6"/>
        <v>116511</v>
      </c>
      <c r="H20" s="18">
        <f t="shared" si="6"/>
        <v>123174</v>
      </c>
      <c r="I20" s="18">
        <f t="shared" si="6"/>
        <v>118140</v>
      </c>
      <c r="J20" s="18">
        <f t="shared" si="6"/>
        <v>77372</v>
      </c>
      <c r="K20" s="18">
        <f t="shared" si="6"/>
        <v>115450</v>
      </c>
      <c r="L20" s="18">
        <f t="shared" si="6"/>
        <v>46976</v>
      </c>
      <c r="M20" s="18">
        <f t="shared" si="6"/>
        <v>24990</v>
      </c>
      <c r="N20" s="12">
        <f aca="true" t="shared" si="7" ref="N20:N26">SUM(B20:M20)</f>
        <v>1024983</v>
      </c>
    </row>
    <row r="21" spans="1:14" ht="18.75" customHeight="1">
      <c r="A21" s="13" t="s">
        <v>11</v>
      </c>
      <c r="B21" s="14">
        <v>79539</v>
      </c>
      <c r="C21" s="14">
        <v>52963</v>
      </c>
      <c r="D21" s="14">
        <v>46616</v>
      </c>
      <c r="E21" s="14">
        <v>8409</v>
      </c>
      <c r="F21" s="14">
        <v>39492</v>
      </c>
      <c r="G21" s="14">
        <v>68125</v>
      </c>
      <c r="H21" s="14">
        <v>73107</v>
      </c>
      <c r="I21" s="14">
        <v>68279</v>
      </c>
      <c r="J21" s="14">
        <v>43673</v>
      </c>
      <c r="K21" s="14">
        <v>63293</v>
      </c>
      <c r="L21" s="14">
        <v>26042</v>
      </c>
      <c r="M21" s="14">
        <v>13515</v>
      </c>
      <c r="N21" s="12">
        <f t="shared" si="7"/>
        <v>583053</v>
      </c>
    </row>
    <row r="22" spans="1:14" ht="18.75" customHeight="1">
      <c r="A22" s="13" t="s">
        <v>12</v>
      </c>
      <c r="B22" s="14">
        <v>61570</v>
      </c>
      <c r="C22" s="14">
        <v>34658</v>
      </c>
      <c r="D22" s="14">
        <v>31998</v>
      </c>
      <c r="E22" s="14">
        <v>5608</v>
      </c>
      <c r="F22" s="14">
        <v>27314</v>
      </c>
      <c r="G22" s="14">
        <v>43218</v>
      </c>
      <c r="H22" s="14">
        <v>46009</v>
      </c>
      <c r="I22" s="14">
        <v>46832</v>
      </c>
      <c r="J22" s="14">
        <v>31152</v>
      </c>
      <c r="K22" s="14">
        <v>49045</v>
      </c>
      <c r="L22" s="14">
        <v>19507</v>
      </c>
      <c r="M22" s="14">
        <v>10818</v>
      </c>
      <c r="N22" s="12">
        <f t="shared" si="7"/>
        <v>407729</v>
      </c>
    </row>
    <row r="23" spans="1:14" ht="18.75" customHeight="1">
      <c r="A23" s="13" t="s">
        <v>13</v>
      </c>
      <c r="B23" s="14">
        <v>4389</v>
      </c>
      <c r="C23" s="14">
        <v>4037</v>
      </c>
      <c r="D23" s="14">
        <v>2341</v>
      </c>
      <c r="E23" s="14">
        <v>653</v>
      </c>
      <c r="F23" s="14">
        <v>2783</v>
      </c>
      <c r="G23" s="14">
        <v>5168</v>
      </c>
      <c r="H23" s="14">
        <v>4058</v>
      </c>
      <c r="I23" s="14">
        <v>3029</v>
      </c>
      <c r="J23" s="14">
        <v>2547</v>
      </c>
      <c r="K23" s="14">
        <v>3112</v>
      </c>
      <c r="L23" s="14">
        <v>1427</v>
      </c>
      <c r="M23" s="14">
        <v>657</v>
      </c>
      <c r="N23" s="12">
        <f t="shared" si="7"/>
        <v>34201</v>
      </c>
    </row>
    <row r="24" spans="1:14" ht="18.75" customHeight="1">
      <c r="A24" s="17" t="s">
        <v>14</v>
      </c>
      <c r="B24" s="14">
        <f>B25+B26</f>
        <v>62631</v>
      </c>
      <c r="C24" s="14">
        <f>C25+C26</f>
        <v>54479</v>
      </c>
      <c r="D24" s="14">
        <f>D25+D26</f>
        <v>48077</v>
      </c>
      <c r="E24" s="14">
        <f>E25+E26</f>
        <v>10376</v>
      </c>
      <c r="F24" s="14">
        <f aca="true" t="shared" si="8" ref="F24:M24">F25+F26</f>
        <v>47869</v>
      </c>
      <c r="G24" s="14">
        <f t="shared" si="8"/>
        <v>75560</v>
      </c>
      <c r="H24" s="14">
        <f t="shared" si="8"/>
        <v>65348</v>
      </c>
      <c r="I24" s="14">
        <f t="shared" si="8"/>
        <v>45951</v>
      </c>
      <c r="J24" s="14">
        <f t="shared" si="8"/>
        <v>40149</v>
      </c>
      <c r="K24" s="14">
        <f t="shared" si="8"/>
        <v>37233</v>
      </c>
      <c r="L24" s="14">
        <f t="shared" si="8"/>
        <v>12985</v>
      </c>
      <c r="M24" s="14">
        <f t="shared" si="8"/>
        <v>5647</v>
      </c>
      <c r="N24" s="12">
        <f t="shared" si="7"/>
        <v>506305</v>
      </c>
    </row>
    <row r="25" spans="1:14" ht="18.75" customHeight="1">
      <c r="A25" s="13" t="s">
        <v>15</v>
      </c>
      <c r="B25" s="14">
        <v>40084</v>
      </c>
      <c r="C25" s="14">
        <v>34867</v>
      </c>
      <c r="D25" s="14">
        <v>30769</v>
      </c>
      <c r="E25" s="14">
        <v>6641</v>
      </c>
      <c r="F25" s="14">
        <v>30636</v>
      </c>
      <c r="G25" s="14">
        <v>48358</v>
      </c>
      <c r="H25" s="14">
        <v>41823</v>
      </c>
      <c r="I25" s="14">
        <v>29409</v>
      </c>
      <c r="J25" s="14">
        <v>25695</v>
      </c>
      <c r="K25" s="14">
        <v>23829</v>
      </c>
      <c r="L25" s="14">
        <v>8310</v>
      </c>
      <c r="M25" s="14">
        <v>3614</v>
      </c>
      <c r="N25" s="12">
        <f t="shared" si="7"/>
        <v>324035</v>
      </c>
    </row>
    <row r="26" spans="1:14" ht="18.75" customHeight="1">
      <c r="A26" s="13" t="s">
        <v>16</v>
      </c>
      <c r="B26" s="14">
        <v>22547</v>
      </c>
      <c r="C26" s="14">
        <v>19612</v>
      </c>
      <c r="D26" s="14">
        <v>17308</v>
      </c>
      <c r="E26" s="14">
        <v>3735</v>
      </c>
      <c r="F26" s="14">
        <v>17233</v>
      </c>
      <c r="G26" s="14">
        <v>27202</v>
      </c>
      <c r="H26" s="14">
        <v>23525</v>
      </c>
      <c r="I26" s="14">
        <v>16542</v>
      </c>
      <c r="J26" s="14">
        <v>14454</v>
      </c>
      <c r="K26" s="14">
        <v>13404</v>
      </c>
      <c r="L26" s="14">
        <v>4675</v>
      </c>
      <c r="M26" s="14">
        <v>2033</v>
      </c>
      <c r="N26" s="12">
        <f t="shared" si="7"/>
        <v>182270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0.9845268096374628</v>
      </c>
      <c r="C32" s="23">
        <f aca="true" t="shared" si="9" ref="C32:M32">(((+C$8+C$20)*C$29)+(C$24*C$30))/C$7</f>
        <v>1</v>
      </c>
      <c r="D32" s="23">
        <f t="shared" si="9"/>
        <v>0.9932801148413377</v>
      </c>
      <c r="E32" s="23">
        <f t="shared" si="9"/>
        <v>0.9864781571175428</v>
      </c>
      <c r="F32" s="23">
        <f t="shared" si="9"/>
        <v>0.9990274299521136</v>
      </c>
      <c r="G32" s="23">
        <f t="shared" si="9"/>
        <v>0.9989465751488692</v>
      </c>
      <c r="H32" s="23">
        <f t="shared" si="9"/>
        <v>1</v>
      </c>
      <c r="I32" s="23">
        <f t="shared" si="9"/>
        <v>0.9987157320811111</v>
      </c>
      <c r="J32" s="23">
        <f t="shared" si="9"/>
        <v>0.9980722866498725</v>
      </c>
      <c r="K32" s="23">
        <f t="shared" si="9"/>
        <v>0.9974566733809699</v>
      </c>
      <c r="L32" s="23">
        <f t="shared" si="9"/>
        <v>0.9990061932110407</v>
      </c>
      <c r="M32" s="23">
        <f t="shared" si="9"/>
        <v>0.9950447659067672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1.8550454147189075</v>
      </c>
      <c r="C35" s="26">
        <f>C32*C34</f>
        <v>1.8205</v>
      </c>
      <c r="D35" s="26">
        <f>D32*D34</f>
        <v>1.6755642257258527</v>
      </c>
      <c r="E35" s="26">
        <f>E32*E34</f>
        <v>2.1288198630596575</v>
      </c>
      <c r="F35" s="26">
        <f aca="true" t="shared" si="10" ref="F35:M35">F32*F34</f>
        <v>1.9655864684307836</v>
      </c>
      <c r="G35" s="26">
        <f t="shared" si="10"/>
        <v>1.5585564465472657</v>
      </c>
      <c r="H35" s="26">
        <f t="shared" si="10"/>
        <v>1.8205</v>
      </c>
      <c r="I35" s="26">
        <f t="shared" si="10"/>
        <v>1.7749175990545505</v>
      </c>
      <c r="J35" s="26">
        <f t="shared" si="10"/>
        <v>1.9976416817297198</v>
      </c>
      <c r="K35" s="26">
        <f t="shared" si="10"/>
        <v>1.908832835849162</v>
      </c>
      <c r="L35" s="26">
        <f t="shared" si="10"/>
        <v>2.270641176549374</v>
      </c>
      <c r="M35" s="26">
        <f t="shared" si="10"/>
        <v>2.220442395120951</v>
      </c>
      <c r="N35" s="27"/>
    </row>
    <row r="36" spans="1:14" ht="18.75" customHeight="1">
      <c r="A36" s="57" t="s">
        <v>43</v>
      </c>
      <c r="B36" s="26">
        <v>-0.00592239</v>
      </c>
      <c r="C36" s="26">
        <v>-0.006</v>
      </c>
      <c r="D36" s="26">
        <v>-0.005501741</v>
      </c>
      <c r="E36" s="26">
        <v>-0.0061966923</v>
      </c>
      <c r="F36" s="26">
        <v>-0.0063391931</v>
      </c>
      <c r="G36" s="26">
        <v>-0.0050946308</v>
      </c>
      <c r="H36" s="26">
        <v>-0.0056</v>
      </c>
      <c r="I36" s="26">
        <v>-0.0056808958</v>
      </c>
      <c r="J36" s="26">
        <v>-0.0051982497</v>
      </c>
      <c r="K36" s="26">
        <v>-0.0062343516</v>
      </c>
      <c r="L36" s="26">
        <v>-0.0073612574</v>
      </c>
      <c r="M36" s="26">
        <v>-0.007198409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2157.1200000000003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1733.4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25042.280000000002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504</v>
      </c>
      <c r="G39" s="63">
        <v>622</v>
      </c>
      <c r="H39" s="63">
        <v>677</v>
      </c>
      <c r="I39" s="63">
        <v>595</v>
      </c>
      <c r="J39" s="63">
        <v>405</v>
      </c>
      <c r="K39" s="63">
        <v>608</v>
      </c>
      <c r="L39" s="63">
        <v>297</v>
      </c>
      <c r="M39" s="63">
        <v>166</v>
      </c>
      <c r="N39" s="12">
        <f>SUM(B39:M39)</f>
        <v>5851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958436.5166770101</v>
      </c>
      <c r="C42" s="65">
        <f aca="true" t="shared" si="12" ref="C42:M42">C43+C44+C45+C46</f>
        <v>706699.061</v>
      </c>
      <c r="D42" s="65">
        <f t="shared" si="12"/>
        <v>647025.9470003052</v>
      </c>
      <c r="E42" s="65">
        <f t="shared" si="12"/>
        <v>144390.321123844</v>
      </c>
      <c r="F42" s="65">
        <f t="shared" si="12"/>
        <v>628967.3453129256</v>
      </c>
      <c r="G42" s="65">
        <f t="shared" si="12"/>
        <v>816076.5151906889</v>
      </c>
      <c r="H42" s="65">
        <f t="shared" si="12"/>
        <v>879365.4021000001</v>
      </c>
      <c r="I42" s="65">
        <f t="shared" si="12"/>
        <v>768514.6305969153</v>
      </c>
      <c r="J42" s="65">
        <f t="shared" si="12"/>
        <v>624190.6601569728</v>
      </c>
      <c r="K42" s="65">
        <f t="shared" si="12"/>
        <v>710070.1681786611</v>
      </c>
      <c r="L42" s="65">
        <f t="shared" si="12"/>
        <v>370919.08951515233</v>
      </c>
      <c r="M42" s="65">
        <f t="shared" si="12"/>
        <v>197695.834496723</v>
      </c>
      <c r="N42" s="65">
        <f>N43+N44+N45+N46</f>
        <v>7452351.491349199</v>
      </c>
    </row>
    <row r="43" spans="1:14" ht="18.75" customHeight="1">
      <c r="A43" s="62" t="s">
        <v>86</v>
      </c>
      <c r="B43" s="59">
        <f aca="true" t="shared" si="13" ref="B43:H43">B35*B7</f>
        <v>958333.1566525201</v>
      </c>
      <c r="C43" s="59">
        <f t="shared" si="13"/>
        <v>706532.409</v>
      </c>
      <c r="D43" s="59">
        <f t="shared" si="13"/>
        <v>637594.0769943302</v>
      </c>
      <c r="E43" s="59">
        <f t="shared" si="13"/>
        <v>144163.6811264</v>
      </c>
      <c r="F43" s="59">
        <f t="shared" si="13"/>
        <v>628838.28532625</v>
      </c>
      <c r="G43" s="59">
        <f t="shared" si="13"/>
        <v>816081.9752024</v>
      </c>
      <c r="H43" s="59">
        <f t="shared" si="13"/>
        <v>879172.2445</v>
      </c>
      <c r="I43" s="59">
        <f>I35*I7</f>
        <v>768427.5005818799</v>
      </c>
      <c r="J43" s="59">
        <f>J35*J7</f>
        <v>624081.2401475001</v>
      </c>
      <c r="K43" s="59">
        <f>K35*K7</f>
        <v>709786.12818066</v>
      </c>
      <c r="L43" s="59">
        <f>L35*L7</f>
        <v>370850.19951874996</v>
      </c>
      <c r="M43" s="59">
        <f>M35*M7</f>
        <v>197626.03449294998</v>
      </c>
      <c r="N43" s="61">
        <f>SUM(B43:M43)</f>
        <v>7441486.93172364</v>
      </c>
    </row>
    <row r="44" spans="1:14" ht="18.75" customHeight="1">
      <c r="A44" s="62" t="s">
        <v>87</v>
      </c>
      <c r="B44" s="59">
        <f aca="true" t="shared" si="14" ref="B44:M44">B36*B7</f>
        <v>-3059.5599755099997</v>
      </c>
      <c r="C44" s="59">
        <f t="shared" si="14"/>
        <v>-2328.588</v>
      </c>
      <c r="D44" s="59">
        <f t="shared" si="14"/>
        <v>-2093.549994025</v>
      </c>
      <c r="E44" s="59">
        <f t="shared" si="14"/>
        <v>-419.640002556</v>
      </c>
      <c r="F44" s="59">
        <f t="shared" si="14"/>
        <v>-2028.0600133244002</v>
      </c>
      <c r="G44" s="59">
        <f t="shared" si="14"/>
        <v>-2667.6200117112</v>
      </c>
      <c r="H44" s="59">
        <f t="shared" si="14"/>
        <v>-2704.4024</v>
      </c>
      <c r="I44" s="59">
        <f t="shared" si="14"/>
        <v>-2459.4699849646</v>
      </c>
      <c r="J44" s="59">
        <f t="shared" si="14"/>
        <v>-1623.9799905273</v>
      </c>
      <c r="K44" s="59">
        <f t="shared" si="14"/>
        <v>-2318.2000019988</v>
      </c>
      <c r="L44" s="59">
        <f t="shared" si="14"/>
        <v>-1202.2700035976</v>
      </c>
      <c r="M44" s="59">
        <f t="shared" si="14"/>
        <v>-640.6799962270001</v>
      </c>
      <c r="N44" s="28">
        <f>SUM(B44:M44)</f>
        <v>-23546.0203744419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2157.1200000000003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1733.4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25042.280000000002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6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  <c r="P47" s="81"/>
    </row>
    <row r="48" spans="1:16" ht="18.75" customHeight="1">
      <c r="A48" s="2" t="s">
        <v>96</v>
      </c>
      <c r="B48" s="28">
        <f>+B49+B52+B60+B61</f>
        <v>-109163.97</v>
      </c>
      <c r="C48" s="28">
        <f aca="true" t="shared" si="16" ref="C48:M48">+C49+C52+C60+C61</f>
        <v>-108076.56</v>
      </c>
      <c r="D48" s="28">
        <f t="shared" si="16"/>
        <v>-82318.95</v>
      </c>
      <c r="E48" s="28">
        <f t="shared" si="16"/>
        <v>-159991.32</v>
      </c>
      <c r="F48" s="28">
        <f t="shared" si="16"/>
        <v>-73332.11</v>
      </c>
      <c r="G48" s="28">
        <f t="shared" si="16"/>
        <v>-110274.64</v>
      </c>
      <c r="H48" s="28">
        <f t="shared" si="16"/>
        <v>-123178.5</v>
      </c>
      <c r="I48" s="28">
        <f t="shared" si="16"/>
        <v>-65870.72</v>
      </c>
      <c r="J48" s="28">
        <f t="shared" si="16"/>
        <v>-88874.02</v>
      </c>
      <c r="K48" s="28">
        <f t="shared" si="16"/>
        <v>-80209.45</v>
      </c>
      <c r="L48" s="28">
        <f t="shared" si="16"/>
        <v>-53666.1</v>
      </c>
      <c r="M48" s="28">
        <f t="shared" si="16"/>
        <v>-35436.86</v>
      </c>
      <c r="N48" s="28">
        <f>+N49+N52+N60+N61</f>
        <v>-1090393.2</v>
      </c>
      <c r="P48" s="81"/>
    </row>
    <row r="49" spans="1:16" ht="18.75" customHeight="1">
      <c r="A49" s="17" t="s">
        <v>48</v>
      </c>
      <c r="B49" s="29">
        <f>B50+B51</f>
        <v>-83167</v>
      </c>
      <c r="C49" s="29">
        <f>C50+C51</f>
        <v>-87906</v>
      </c>
      <c r="D49" s="29">
        <f>D50+D51</f>
        <v>-56283.5</v>
      </c>
      <c r="E49" s="29">
        <f>E50+E51</f>
        <v>-11865</v>
      </c>
      <c r="F49" s="29">
        <f aca="true" t="shared" si="17" ref="F49:M49">F50+F51</f>
        <v>-46662</v>
      </c>
      <c r="G49" s="29">
        <f t="shared" si="17"/>
        <v>-91679</v>
      </c>
      <c r="H49" s="29">
        <f t="shared" si="17"/>
        <v>-111849.5</v>
      </c>
      <c r="I49" s="29">
        <f t="shared" si="17"/>
        <v>-51548</v>
      </c>
      <c r="J49" s="29">
        <f t="shared" si="17"/>
        <v>-69632.5</v>
      </c>
      <c r="K49" s="29">
        <f t="shared" si="17"/>
        <v>-52801</v>
      </c>
      <c r="L49" s="29">
        <f t="shared" si="17"/>
        <v>-41520.5</v>
      </c>
      <c r="M49" s="29">
        <f t="shared" si="17"/>
        <v>-23663.5</v>
      </c>
      <c r="N49" s="28">
        <f aca="true" t="shared" si="18" ref="N49:N61">SUM(B49:M49)</f>
        <v>-728577.5</v>
      </c>
      <c r="P49" s="81"/>
    </row>
    <row r="50" spans="1:14" ht="18.75" customHeight="1">
      <c r="A50" s="13" t="s">
        <v>49</v>
      </c>
      <c r="B50" s="20">
        <f>ROUND(-B9*$D$3,2)</f>
        <v>-83167</v>
      </c>
      <c r="C50" s="20">
        <f>ROUND(-C9*$D$3,2)</f>
        <v>-87906</v>
      </c>
      <c r="D50" s="20">
        <f>ROUND(-D9*$D$3,2)</f>
        <v>-56283.5</v>
      </c>
      <c r="E50" s="20">
        <f>ROUND(-E9*$D$3,2)</f>
        <v>-11865</v>
      </c>
      <c r="F50" s="20">
        <f aca="true" t="shared" si="19" ref="F50:M50">ROUND(-F9*$D$3,2)</f>
        <v>-46662</v>
      </c>
      <c r="G50" s="20">
        <f t="shared" si="19"/>
        <v>-91679</v>
      </c>
      <c r="H50" s="20">
        <f t="shared" si="19"/>
        <v>-111849.5</v>
      </c>
      <c r="I50" s="20">
        <f t="shared" si="19"/>
        <v>-51548</v>
      </c>
      <c r="J50" s="20">
        <f t="shared" si="19"/>
        <v>-69632.5</v>
      </c>
      <c r="K50" s="20">
        <f t="shared" si="19"/>
        <v>-52801</v>
      </c>
      <c r="L50" s="20">
        <f t="shared" si="19"/>
        <v>-41520.5</v>
      </c>
      <c r="M50" s="20">
        <f t="shared" si="19"/>
        <v>-23663.5</v>
      </c>
      <c r="N50" s="50">
        <f t="shared" si="18"/>
        <v>-728577.5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-25996.97</v>
      </c>
      <c r="C52" s="29">
        <f aca="true" t="shared" si="21" ref="C52:M52">SUM(C53:C59)</f>
        <v>-20170.56</v>
      </c>
      <c r="D52" s="29">
        <f t="shared" si="21"/>
        <v>-26035.45</v>
      </c>
      <c r="E52" s="29">
        <f t="shared" si="21"/>
        <v>-148126.32</v>
      </c>
      <c r="F52" s="29">
        <f t="shared" si="21"/>
        <v>-26670.11</v>
      </c>
      <c r="G52" s="29">
        <f t="shared" si="21"/>
        <v>-18595.64</v>
      </c>
      <c r="H52" s="29">
        <f t="shared" si="21"/>
        <v>-11329</v>
      </c>
      <c r="I52" s="29">
        <f t="shared" si="21"/>
        <v>-14322.72</v>
      </c>
      <c r="J52" s="29">
        <f t="shared" si="21"/>
        <v>-19241.52</v>
      </c>
      <c r="K52" s="29">
        <f t="shared" si="21"/>
        <v>-27408.449999999997</v>
      </c>
      <c r="L52" s="29">
        <f t="shared" si="21"/>
        <v>-12145.6</v>
      </c>
      <c r="M52" s="29">
        <f t="shared" si="21"/>
        <v>-11773.36</v>
      </c>
      <c r="N52" s="29">
        <f>SUM(N53:N59)</f>
        <v>-361815.7</v>
      </c>
    </row>
    <row r="53" spans="1:14" ht="18.75" customHeight="1">
      <c r="A53" s="13" t="s">
        <v>52</v>
      </c>
      <c r="B53" s="27">
        <v>-25693.09</v>
      </c>
      <c r="C53" s="27">
        <v>-20050.72</v>
      </c>
      <c r="D53" s="27">
        <v>-25932.73</v>
      </c>
      <c r="E53" s="27">
        <v>-18045</v>
      </c>
      <c r="F53" s="27">
        <v>-26644.43</v>
      </c>
      <c r="G53" s="27">
        <v>-18540</v>
      </c>
      <c r="H53" s="27">
        <v>-11217.72</v>
      </c>
      <c r="I53" s="27">
        <v>-14220</v>
      </c>
      <c r="J53" s="27">
        <v>-18650.88</v>
      </c>
      <c r="K53" s="27">
        <v>-27310.01</v>
      </c>
      <c r="L53" s="27">
        <v>-12060</v>
      </c>
      <c r="M53" s="27">
        <v>-11722</v>
      </c>
      <c r="N53" s="27">
        <f t="shared" si="18"/>
        <v>-230086.58000000002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-130000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-55.64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-1729.1199999999997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849272.5466770101</v>
      </c>
      <c r="C63" s="32">
        <f t="shared" si="22"/>
        <v>598622.5009999999</v>
      </c>
      <c r="D63" s="32">
        <f t="shared" si="22"/>
        <v>564706.9970003052</v>
      </c>
      <c r="E63" s="67">
        <f t="shared" si="22"/>
        <v>-15600.998876155994</v>
      </c>
      <c r="F63" s="32">
        <f t="shared" si="22"/>
        <v>555635.2353129257</v>
      </c>
      <c r="G63" s="32">
        <f t="shared" si="22"/>
        <v>705801.8751906889</v>
      </c>
      <c r="H63" s="32">
        <f t="shared" si="22"/>
        <v>756186.9021000001</v>
      </c>
      <c r="I63" s="32">
        <f t="shared" si="22"/>
        <v>702643.9105969153</v>
      </c>
      <c r="J63" s="32">
        <f t="shared" si="22"/>
        <v>535316.6401569728</v>
      </c>
      <c r="K63" s="32">
        <f t="shared" si="22"/>
        <v>629860.7181786612</v>
      </c>
      <c r="L63" s="32">
        <f t="shared" si="22"/>
        <v>317252.98951515235</v>
      </c>
      <c r="M63" s="32">
        <f t="shared" si="22"/>
        <v>162258.97449672298</v>
      </c>
      <c r="N63" s="32">
        <f>SUM(B63:M63)</f>
        <v>6361958.2913492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849272.55</v>
      </c>
      <c r="C66" s="39">
        <f aca="true" t="shared" si="23" ref="C66:M66">SUM(C67:C80)</f>
        <v>598622.51</v>
      </c>
      <c r="D66" s="39">
        <f t="shared" si="23"/>
        <v>564707</v>
      </c>
      <c r="E66" s="80">
        <f t="shared" si="23"/>
        <v>-15601</v>
      </c>
      <c r="F66" s="39">
        <f t="shared" si="23"/>
        <v>555635.24</v>
      </c>
      <c r="G66" s="39">
        <f t="shared" si="23"/>
        <v>705801.88</v>
      </c>
      <c r="H66" s="39">
        <f t="shared" si="23"/>
        <v>756186.9</v>
      </c>
      <c r="I66" s="39">
        <f t="shared" si="23"/>
        <v>702643.91</v>
      </c>
      <c r="J66" s="39">
        <f t="shared" si="23"/>
        <v>535316.64</v>
      </c>
      <c r="K66" s="39">
        <f t="shared" si="23"/>
        <v>629860.72</v>
      </c>
      <c r="L66" s="39">
        <f t="shared" si="23"/>
        <v>317252.99</v>
      </c>
      <c r="M66" s="39">
        <f t="shared" si="23"/>
        <v>162258.97</v>
      </c>
      <c r="N66" s="32">
        <f>SUM(N67:N80)</f>
        <v>6361958.31</v>
      </c>
    </row>
    <row r="67" spans="1:14" ht="18.75" customHeight="1">
      <c r="A67" s="17" t="s">
        <v>91</v>
      </c>
      <c r="B67" s="39">
        <v>168025.18</v>
      </c>
      <c r="C67" s="39">
        <v>169523.84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337549.02</v>
      </c>
    </row>
    <row r="68" spans="1:14" ht="18.75" customHeight="1">
      <c r="A68" s="17" t="s">
        <v>92</v>
      </c>
      <c r="B68" s="39">
        <v>681247.37</v>
      </c>
      <c r="C68" s="39">
        <v>429098.67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1110346.04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555338.7+9368.3</f>
        <v>564707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564707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79">
        <v>-15601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-15601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555635.24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555635.24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705801.88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705801.88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587308.14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587308.14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168878.76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168878.76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702643.91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702643.91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535316.64</v>
      </c>
      <c r="K76" s="38">
        <v>0</v>
      </c>
      <c r="L76" s="38">
        <v>0</v>
      </c>
      <c r="M76" s="38">
        <v>0</v>
      </c>
      <c r="N76" s="32">
        <f t="shared" si="24"/>
        <v>535316.64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629860.72</v>
      </c>
      <c r="L77" s="38">
        <v>0</v>
      </c>
      <c r="M77" s="66"/>
      <c r="N77" s="29">
        <f t="shared" si="24"/>
        <v>629860.72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317252.99</v>
      </c>
      <c r="M78" s="38">
        <v>0</v>
      </c>
      <c r="N78" s="32">
        <f t="shared" si="24"/>
        <v>317252.99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162258.97</v>
      </c>
      <c r="N79" s="29">
        <f t="shared" si="24"/>
        <v>162258.97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2.0640885760279595</v>
      </c>
      <c r="C84" s="48">
        <v>2.088349666037992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1.809204905841166</v>
      </c>
      <c r="C85" s="48">
        <v>1.733077612630037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1.675731284410499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2.132166584817543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1.9659898766986086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1.5585460189962241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1.8306156769531823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1.7894459194328185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1.775118852389413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1.9979919277516742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1.9095967066172044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2.2710629761403855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2.2212266383910992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2015-10-29T16:59:57Z</dcterms:modified>
  <cp:category/>
  <cp:version/>
  <cp:contentType/>
  <cp:contentStatus/>
</cp:coreProperties>
</file>