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<sst xmlns="http://schemas.openxmlformats.org/spreadsheetml/2006/main" count="109" uniqueCount="107">
  <si>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</si>
  <si>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</si>
  <si>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</si>
  <si>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</si>
  <si>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</si>
  <si>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</si>
  <si>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</si>
  <si>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</si>
  <si>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</si>
  <si>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</si>
  <si>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</si>
  <si>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</si>
  <si>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</si>
  <si>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</si>
  <si>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</si>
  <si>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</si>
  <si>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</si>
  <si>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</si>
  <si>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</si>
  <si>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</si>
  <si>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</si>
  <si>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</si>
  <si>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</si>
  <si>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</si>
  <si>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</si>
  <si>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</si>
  <si>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</si>
  <si>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</si>
  <si>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</si>
  <si>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</si>
  <si>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</si>
  <si>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</si>
  <si>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</si>
  <si>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</si>
  <si>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</si>
  <si>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</si>
  <si>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</si>
  <si>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</si>
  <si>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</si>
  <si>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</si>
  <si>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</si>
  <si>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</si>
  <si>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</si>
  <si>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</si>
  <si>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</si>
  <si>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</si>
  <si>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</si>
  <si>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</si>
  <si>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</si>
  <si>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</si>
  <si>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</si>
  <si>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</si>
  <si>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</si>
  <si>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</si>
  <si>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</si>
  <si>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</si>
  <si>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</si>
  <si>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</si>
  <si>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</si>
  <si>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</si>
  <si>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</si>
  <si>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</si>
  <si>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</si>
  <si>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</si>
  <si>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</si>
  <si>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</si>
  <si>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</si>
  <si>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</si>
  <si>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</si>
  <si>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</si>
  <si>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</si>
  <si>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</si>
  <si>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</si>
  <si>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</si>
  <si>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</si>
  <si>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</si>
  <si>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</si>
  <si>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</si>
  <si>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</si>
  <si>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</si>
  <si>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</si>
  <si>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</si>
  <si>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</si>
  <si>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</si>
  <si>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</si>
  <si>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</si>
  <si>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</si>
  <si>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</si>
  <si>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</si>
  <si>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</si>
  <si>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</si>
  <si>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</si>
  <si>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</si>
  <si>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</si>
  <si>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</si>
  <si>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</si>
  <si>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</si>
  <si>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</si>
  <si>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</si>
  <si>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</si>
  <si>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</si>
  <si>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</si>
  <si>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</si>
  <si>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22/10/15 - VENCIMENTO 29/10/15</t>
  </si>
  <si>
    <t>7.3. Revisão de Remuneração pelo Transporte Coletivo (1)</t>
  </si>
  <si>
    <t>10. Tarifa de Remuneração por Passageiro (2)</t>
  </si>
  <si>
    <t>Nota: (1) Revisão de passageiros transportados, processada pelo sistema de bilhetagem eletrônica, e revisão de fatores de integração e de gratuidade, mês de setembro/15, todas as áreas. Total de 1.500.348 passageiros.
  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</si>
</sst>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745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745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745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7" sqref="C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75390625" style="1" bestFit="1" customWidth="1"/>
    <col min="17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487011</v>
      </c>
      <c r="C7" s="10">
        <f>C8+C20+C24</f>
        <v>363336</v>
      </c>
      <c r="D7" s="10">
        <f>D8+D20+D24</f>
        <v>363249</v>
      </c>
      <c r="E7" s="10">
        <f>E8+E20+E24</f>
        <v>63949</v>
      </c>
      <c r="F7" s="10">
        <f aca="true" t="shared" si="0" ref="F7:M7">F8+F20+F24</f>
        <v>300147</v>
      </c>
      <c r="G7" s="10">
        <f t="shared" si="0"/>
        <v>497806</v>
      </c>
      <c r="H7" s="10">
        <f t="shared" si="0"/>
        <v>457695</v>
      </c>
      <c r="I7" s="10">
        <f t="shared" si="0"/>
        <v>418751</v>
      </c>
      <c r="J7" s="10">
        <f t="shared" si="0"/>
        <v>297609</v>
      </c>
      <c r="K7" s="10">
        <f t="shared" si="0"/>
        <v>359365</v>
      </c>
      <c r="L7" s="10">
        <f t="shared" si="0"/>
        <v>155296</v>
      </c>
      <c r="M7" s="10">
        <f t="shared" si="0"/>
        <v>83971</v>
      </c>
      <c r="N7" s="10">
        <f>+N8+N20+N24</f>
        <v>3848185</v>
      </c>
    </row>
    <row r="8" spans="1:14" ht="18.75" customHeight="1">
      <c r="A8" s="11" t="s">
        <v>27</v>
      </c>
      <c r="B8" s="12">
        <f>+B9+B12+B16</f>
        <v>293475</v>
      </c>
      <c r="C8" s="12">
        <f>+C9+C12+C16</f>
        <v>230310</v>
      </c>
      <c r="D8" s="12">
        <f>+D9+D12+D16</f>
        <v>243164</v>
      </c>
      <c r="E8" s="12">
        <f>+E9+E12+E16</f>
        <v>40977</v>
      </c>
      <c r="F8" s="12">
        <f aca="true" t="shared" si="1" ref="F8:M8">+F9+F12+F16</f>
        <v>192643</v>
      </c>
      <c r="G8" s="12">
        <f t="shared" si="1"/>
        <v>320795</v>
      </c>
      <c r="H8" s="12">
        <f t="shared" si="1"/>
        <v>282255</v>
      </c>
      <c r="I8" s="12">
        <f t="shared" si="1"/>
        <v>261077</v>
      </c>
      <c r="J8" s="12">
        <f t="shared" si="1"/>
        <v>187891</v>
      </c>
      <c r="K8" s="12">
        <f t="shared" si="1"/>
        <v>213988</v>
      </c>
      <c r="L8" s="12">
        <f t="shared" si="1"/>
        <v>98545</v>
      </c>
      <c r="M8" s="12">
        <f t="shared" si="1"/>
        <v>55375</v>
      </c>
      <c r="N8" s="12">
        <f>SUM(B8:M8)</f>
        <v>2420495</v>
      </c>
    </row>
    <row r="9" spans="1:14" ht="18.75" customHeight="1">
      <c r="A9" s="13" t="s">
        <v>4</v>
      </c>
      <c r="B9" s="14">
        <v>20385</v>
      </c>
      <c r="C9" s="14">
        <v>21942</v>
      </c>
      <c r="D9" s="14">
        <v>14102</v>
      </c>
      <c r="E9" s="14">
        <v>2875</v>
      </c>
      <c r="F9" s="14">
        <v>11394</v>
      </c>
      <c r="G9" s="14">
        <v>22817</v>
      </c>
      <c r="H9" s="14">
        <v>27590</v>
      </c>
      <c r="I9" s="14">
        <v>13179</v>
      </c>
      <c r="J9" s="14">
        <v>17614</v>
      </c>
      <c r="K9" s="14">
        <v>13376</v>
      </c>
      <c r="L9" s="14">
        <v>10208</v>
      </c>
      <c r="M9" s="14">
        <v>5804</v>
      </c>
      <c r="N9" s="12">
        <f aca="true" t="shared" si="2" ref="N9:N19">SUM(B9:M9)</f>
        <v>181286</v>
      </c>
    </row>
    <row r="10" spans="1:14" ht="18.75" customHeight="1">
      <c r="A10" s="15" t="s">
        <v>5</v>
      </c>
      <c r="B10" s="14">
        <f>+B9-B11</f>
        <v>20385</v>
      </c>
      <c r="C10" s="14">
        <f>+C9-C11</f>
        <v>21942</v>
      </c>
      <c r="D10" s="14">
        <f>+D9-D11</f>
        <v>14102</v>
      </c>
      <c r="E10" s="14">
        <f>+E9-E11</f>
        <v>2875</v>
      </c>
      <c r="F10" s="14">
        <f aca="true" t="shared" si="3" ref="F10:M10">+F9-F11</f>
        <v>11394</v>
      </c>
      <c r="G10" s="14">
        <f t="shared" si="3"/>
        <v>22817</v>
      </c>
      <c r="H10" s="14">
        <f t="shared" si="3"/>
        <v>27590</v>
      </c>
      <c r="I10" s="14">
        <f t="shared" si="3"/>
        <v>13179</v>
      </c>
      <c r="J10" s="14">
        <f t="shared" si="3"/>
        <v>17614</v>
      </c>
      <c r="K10" s="14">
        <f t="shared" si="3"/>
        <v>13376</v>
      </c>
      <c r="L10" s="14">
        <f t="shared" si="3"/>
        <v>10208</v>
      </c>
      <c r="M10" s="14">
        <f t="shared" si="3"/>
        <v>5804</v>
      </c>
      <c r="N10" s="12">
        <f t="shared" si="2"/>
        <v>181286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190490</v>
      </c>
      <c r="C12" s="14">
        <f>C13+C14+C15</f>
        <v>150817</v>
      </c>
      <c r="D12" s="14">
        <f>D13+D14+D15</f>
        <v>175476</v>
      </c>
      <c r="E12" s="14">
        <f>E13+E14+E15</f>
        <v>28238</v>
      </c>
      <c r="F12" s="14">
        <f aca="true" t="shared" si="4" ref="F12:M12">F13+F14+F15</f>
        <v>129564</v>
      </c>
      <c r="G12" s="14">
        <f t="shared" si="4"/>
        <v>220866</v>
      </c>
      <c r="H12" s="14">
        <f t="shared" si="4"/>
        <v>190576</v>
      </c>
      <c r="I12" s="14">
        <f t="shared" si="4"/>
        <v>184051</v>
      </c>
      <c r="J12" s="14">
        <f t="shared" si="4"/>
        <v>127735</v>
      </c>
      <c r="K12" s="14">
        <f t="shared" si="4"/>
        <v>144805</v>
      </c>
      <c r="L12" s="14">
        <f t="shared" si="4"/>
        <v>69482</v>
      </c>
      <c r="M12" s="14">
        <f t="shared" si="4"/>
        <v>39432</v>
      </c>
      <c r="N12" s="12">
        <f t="shared" si="2"/>
        <v>1651532</v>
      </c>
    </row>
    <row r="13" spans="1:14" ht="18.75" customHeight="1">
      <c r="A13" s="15" t="s">
        <v>7</v>
      </c>
      <c r="B13" s="14">
        <v>91971</v>
      </c>
      <c r="C13" s="14">
        <v>73121</v>
      </c>
      <c r="D13" s="14">
        <v>83242</v>
      </c>
      <c r="E13" s="14">
        <v>13539</v>
      </c>
      <c r="F13" s="14">
        <v>60580</v>
      </c>
      <c r="G13" s="14">
        <v>106201</v>
      </c>
      <c r="H13" s="14">
        <v>96257</v>
      </c>
      <c r="I13" s="14">
        <v>92154</v>
      </c>
      <c r="J13" s="14">
        <v>61262</v>
      </c>
      <c r="K13" s="14">
        <v>69594</v>
      </c>
      <c r="L13" s="14">
        <v>33237</v>
      </c>
      <c r="M13" s="14">
        <v>18193</v>
      </c>
      <c r="N13" s="12">
        <f t="shared" si="2"/>
        <v>799351</v>
      </c>
    </row>
    <row r="14" spans="1:14" ht="18.75" customHeight="1">
      <c r="A14" s="15" t="s">
        <v>8</v>
      </c>
      <c r="B14" s="14">
        <v>90576</v>
      </c>
      <c r="C14" s="14">
        <v>68085</v>
      </c>
      <c r="D14" s="14">
        <v>85847</v>
      </c>
      <c r="E14" s="14">
        <v>13124</v>
      </c>
      <c r="F14" s="14">
        <v>61520</v>
      </c>
      <c r="G14" s="14">
        <v>100751</v>
      </c>
      <c r="H14" s="14">
        <v>84463</v>
      </c>
      <c r="I14" s="14">
        <v>86115</v>
      </c>
      <c r="J14" s="14">
        <v>60718</v>
      </c>
      <c r="K14" s="14">
        <v>69781</v>
      </c>
      <c r="L14" s="14">
        <v>33065</v>
      </c>
      <c r="M14" s="14">
        <v>19792</v>
      </c>
      <c r="N14" s="12">
        <f t="shared" si="2"/>
        <v>773837</v>
      </c>
    </row>
    <row r="15" spans="1:14" ht="18.75" customHeight="1">
      <c r="A15" s="15" t="s">
        <v>9</v>
      </c>
      <c r="B15" s="14">
        <v>7943</v>
      </c>
      <c r="C15" s="14">
        <v>9611</v>
      </c>
      <c r="D15" s="14">
        <v>6387</v>
      </c>
      <c r="E15" s="14">
        <v>1575</v>
      </c>
      <c r="F15" s="14">
        <v>7464</v>
      </c>
      <c r="G15" s="14">
        <v>13914</v>
      </c>
      <c r="H15" s="14">
        <v>9856</v>
      </c>
      <c r="I15" s="14">
        <v>5782</v>
      </c>
      <c r="J15" s="14">
        <v>5755</v>
      </c>
      <c r="K15" s="14">
        <v>5430</v>
      </c>
      <c r="L15" s="14">
        <v>3180</v>
      </c>
      <c r="M15" s="14">
        <v>1447</v>
      </c>
      <c r="N15" s="12">
        <f t="shared" si="2"/>
        <v>78344</v>
      </c>
    </row>
    <row r="16" spans="1:14" ht="18.75" customHeight="1">
      <c r="A16" s="16" t="s">
        <v>26</v>
      </c>
      <c r="B16" s="14">
        <f>B17+B18+B19</f>
        <v>82600</v>
      </c>
      <c r="C16" s="14">
        <f>C17+C18+C19</f>
        <v>57551</v>
      </c>
      <c r="D16" s="14">
        <f>D17+D18+D19</f>
        <v>53586</v>
      </c>
      <c r="E16" s="14">
        <f>E17+E18+E19</f>
        <v>9864</v>
      </c>
      <c r="F16" s="14">
        <f aca="true" t="shared" si="5" ref="F16:M16">F17+F18+F19</f>
        <v>51685</v>
      </c>
      <c r="G16" s="14">
        <f t="shared" si="5"/>
        <v>77112</v>
      </c>
      <c r="H16" s="14">
        <f t="shared" si="5"/>
        <v>64089</v>
      </c>
      <c r="I16" s="14">
        <f t="shared" si="5"/>
        <v>63847</v>
      </c>
      <c r="J16" s="14">
        <f t="shared" si="5"/>
        <v>42542</v>
      </c>
      <c r="K16" s="14">
        <f t="shared" si="5"/>
        <v>55807</v>
      </c>
      <c r="L16" s="14">
        <f t="shared" si="5"/>
        <v>18855</v>
      </c>
      <c r="M16" s="14">
        <f t="shared" si="5"/>
        <v>10139</v>
      </c>
      <c r="N16" s="12">
        <f t="shared" si="2"/>
        <v>587677</v>
      </c>
    </row>
    <row r="17" spans="1:14" ht="18.75" customHeight="1">
      <c r="A17" s="15" t="s">
        <v>23</v>
      </c>
      <c r="B17" s="14">
        <v>8981</v>
      </c>
      <c r="C17" s="14">
        <v>6618</v>
      </c>
      <c r="D17" s="14">
        <v>6059</v>
      </c>
      <c r="E17" s="14">
        <v>1151</v>
      </c>
      <c r="F17" s="14">
        <v>5494</v>
      </c>
      <c r="G17" s="14">
        <v>10095</v>
      </c>
      <c r="H17" s="14">
        <v>8172</v>
      </c>
      <c r="I17" s="14">
        <v>8535</v>
      </c>
      <c r="J17" s="14">
        <v>5938</v>
      </c>
      <c r="K17" s="14">
        <v>6921</v>
      </c>
      <c r="L17" s="14">
        <v>2670</v>
      </c>
      <c r="M17" s="14">
        <v>1261</v>
      </c>
      <c r="N17" s="12">
        <f t="shared" si="2"/>
        <v>71895</v>
      </c>
    </row>
    <row r="18" spans="1:14" ht="18.75" customHeight="1">
      <c r="A18" s="15" t="s">
        <v>24</v>
      </c>
      <c r="B18" s="14">
        <v>3602</v>
      </c>
      <c r="C18" s="14">
        <v>1767</v>
      </c>
      <c r="D18" s="14">
        <v>3478</v>
      </c>
      <c r="E18" s="14">
        <v>480</v>
      </c>
      <c r="F18" s="14">
        <v>2299</v>
      </c>
      <c r="G18" s="14">
        <v>3358</v>
      </c>
      <c r="H18" s="14">
        <v>3443</v>
      </c>
      <c r="I18" s="14">
        <v>3655</v>
      </c>
      <c r="J18" s="14">
        <v>2288</v>
      </c>
      <c r="K18" s="14">
        <v>3727</v>
      </c>
      <c r="L18" s="14">
        <v>1223</v>
      </c>
      <c r="M18" s="14">
        <v>558</v>
      </c>
      <c r="N18" s="12">
        <f t="shared" si="2"/>
        <v>29878</v>
      </c>
    </row>
    <row r="19" spans="1:14" ht="18.75" customHeight="1">
      <c r="A19" s="15" t="s">
        <v>25</v>
      </c>
      <c r="B19" s="14">
        <v>70017</v>
      </c>
      <c r="C19" s="14">
        <v>49166</v>
      </c>
      <c r="D19" s="14">
        <v>44049</v>
      </c>
      <c r="E19" s="14">
        <v>8233</v>
      </c>
      <c r="F19" s="14">
        <v>43892</v>
      </c>
      <c r="G19" s="14">
        <v>63659</v>
      </c>
      <c r="H19" s="14">
        <v>52474</v>
      </c>
      <c r="I19" s="14">
        <v>51657</v>
      </c>
      <c r="J19" s="14">
        <v>34316</v>
      </c>
      <c r="K19" s="14">
        <v>45159</v>
      </c>
      <c r="L19" s="14">
        <v>14962</v>
      </c>
      <c r="M19" s="14">
        <v>8320</v>
      </c>
      <c r="N19" s="12">
        <f t="shared" si="2"/>
        <v>485904</v>
      </c>
    </row>
    <row r="20" spans="1:14" ht="18.75" customHeight="1">
      <c r="A20" s="17" t="s">
        <v>10</v>
      </c>
      <c r="B20" s="18">
        <f>B21+B22+B23</f>
        <v>138772</v>
      </c>
      <c r="C20" s="18">
        <f>C21+C22+C23</f>
        <v>86441</v>
      </c>
      <c r="D20" s="18">
        <f>D21+D22+D23</f>
        <v>78258</v>
      </c>
      <c r="E20" s="18">
        <f>E21+E22+E23</f>
        <v>13990</v>
      </c>
      <c r="F20" s="18">
        <f aca="true" t="shared" si="6" ref="F20:M20">F21+F22+F23</f>
        <v>65103</v>
      </c>
      <c r="G20" s="18">
        <f t="shared" si="6"/>
        <v>111332</v>
      </c>
      <c r="H20" s="18">
        <f t="shared" si="6"/>
        <v>118524</v>
      </c>
      <c r="I20" s="18">
        <f t="shared" si="6"/>
        <v>115746</v>
      </c>
      <c r="J20" s="18">
        <f t="shared" si="6"/>
        <v>74127</v>
      </c>
      <c r="K20" s="18">
        <f t="shared" si="6"/>
        <v>112661</v>
      </c>
      <c r="L20" s="18">
        <f t="shared" si="6"/>
        <v>45008</v>
      </c>
      <c r="M20" s="18">
        <f t="shared" si="6"/>
        <v>23638</v>
      </c>
      <c r="N20" s="12">
        <f aca="true" t="shared" si="7" ref="N20:N26">SUM(B20:M20)</f>
        <v>983600</v>
      </c>
    </row>
    <row r="21" spans="1:14" ht="18.75" customHeight="1">
      <c r="A21" s="13" t="s">
        <v>11</v>
      </c>
      <c r="B21" s="14">
        <v>73274</v>
      </c>
      <c r="C21" s="14">
        <v>48734</v>
      </c>
      <c r="D21" s="14">
        <v>43335</v>
      </c>
      <c r="E21" s="14">
        <v>7555</v>
      </c>
      <c r="F21" s="14">
        <v>35401</v>
      </c>
      <c r="G21" s="14">
        <v>63128</v>
      </c>
      <c r="H21" s="14">
        <v>68069</v>
      </c>
      <c r="I21" s="14">
        <v>64735</v>
      </c>
      <c r="J21" s="14">
        <v>40527</v>
      </c>
      <c r="K21" s="14">
        <v>59798</v>
      </c>
      <c r="L21" s="14">
        <v>24245</v>
      </c>
      <c r="M21" s="14">
        <v>12420</v>
      </c>
      <c r="N21" s="12">
        <f t="shared" si="7"/>
        <v>541221</v>
      </c>
    </row>
    <row r="22" spans="1:14" ht="18.75" customHeight="1">
      <c r="A22" s="13" t="s">
        <v>12</v>
      </c>
      <c r="B22" s="14">
        <v>61299</v>
      </c>
      <c r="C22" s="14">
        <v>33960</v>
      </c>
      <c r="D22" s="14">
        <v>32516</v>
      </c>
      <c r="E22" s="14">
        <v>5845</v>
      </c>
      <c r="F22" s="14">
        <v>27030</v>
      </c>
      <c r="G22" s="14">
        <v>43180</v>
      </c>
      <c r="H22" s="14">
        <v>46430</v>
      </c>
      <c r="I22" s="14">
        <v>47866</v>
      </c>
      <c r="J22" s="14">
        <v>31127</v>
      </c>
      <c r="K22" s="14">
        <v>49786</v>
      </c>
      <c r="L22" s="14">
        <v>19321</v>
      </c>
      <c r="M22" s="14">
        <v>10604</v>
      </c>
      <c r="N22" s="12">
        <f t="shared" si="7"/>
        <v>408964</v>
      </c>
    </row>
    <row r="23" spans="1:14" ht="18.75" customHeight="1">
      <c r="A23" s="13" t="s">
        <v>13</v>
      </c>
      <c r="B23" s="14">
        <v>4199</v>
      </c>
      <c r="C23" s="14">
        <v>3747</v>
      </c>
      <c r="D23" s="14">
        <v>2407</v>
      </c>
      <c r="E23" s="14">
        <v>590</v>
      </c>
      <c r="F23" s="14">
        <v>2672</v>
      </c>
      <c r="G23" s="14">
        <v>5024</v>
      </c>
      <c r="H23" s="14">
        <v>4025</v>
      </c>
      <c r="I23" s="14">
        <v>3145</v>
      </c>
      <c r="J23" s="14">
        <v>2473</v>
      </c>
      <c r="K23" s="14">
        <v>3077</v>
      </c>
      <c r="L23" s="14">
        <v>1442</v>
      </c>
      <c r="M23" s="14">
        <v>614</v>
      </c>
      <c r="N23" s="12">
        <f t="shared" si="7"/>
        <v>33415</v>
      </c>
    </row>
    <row r="24" spans="1:14" ht="18.75" customHeight="1">
      <c r="A24" s="17" t="s">
        <v>14</v>
      </c>
      <c r="B24" s="14">
        <f>B25+B26</f>
        <v>54764</v>
      </c>
      <c r="C24" s="14">
        <f>C25+C26</f>
        <v>46585</v>
      </c>
      <c r="D24" s="14">
        <f>D25+D26</f>
        <v>41827</v>
      </c>
      <c r="E24" s="14">
        <f>E25+E26</f>
        <v>8982</v>
      </c>
      <c r="F24" s="14">
        <f aca="true" t="shared" si="8" ref="F24:M24">F25+F26</f>
        <v>42401</v>
      </c>
      <c r="G24" s="14">
        <f t="shared" si="8"/>
        <v>65679</v>
      </c>
      <c r="H24" s="14">
        <f t="shared" si="8"/>
        <v>56916</v>
      </c>
      <c r="I24" s="14">
        <f t="shared" si="8"/>
        <v>41928</v>
      </c>
      <c r="J24" s="14">
        <f t="shared" si="8"/>
        <v>35591</v>
      </c>
      <c r="K24" s="14">
        <f t="shared" si="8"/>
        <v>32716</v>
      </c>
      <c r="L24" s="14">
        <f t="shared" si="8"/>
        <v>11743</v>
      </c>
      <c r="M24" s="14">
        <f t="shared" si="8"/>
        <v>4958</v>
      </c>
      <c r="N24" s="12">
        <f t="shared" si="7"/>
        <v>444090</v>
      </c>
    </row>
    <row r="25" spans="1:14" ht="18.75" customHeight="1">
      <c r="A25" s="13" t="s">
        <v>15</v>
      </c>
      <c r="B25" s="14">
        <v>35049</v>
      </c>
      <c r="C25" s="14">
        <v>29814</v>
      </c>
      <c r="D25" s="14">
        <v>26769</v>
      </c>
      <c r="E25" s="14">
        <v>5748</v>
      </c>
      <c r="F25" s="14">
        <v>27137</v>
      </c>
      <c r="G25" s="14">
        <v>42035</v>
      </c>
      <c r="H25" s="14">
        <v>36426</v>
      </c>
      <c r="I25" s="14">
        <v>26834</v>
      </c>
      <c r="J25" s="14">
        <v>22778</v>
      </c>
      <c r="K25" s="14">
        <v>20938</v>
      </c>
      <c r="L25" s="14">
        <v>7516</v>
      </c>
      <c r="M25" s="14">
        <v>3173</v>
      </c>
      <c r="N25" s="12">
        <f t="shared" si="7"/>
        <v>284217</v>
      </c>
    </row>
    <row r="26" spans="1:14" ht="18.75" customHeight="1">
      <c r="A26" s="13" t="s">
        <v>16</v>
      </c>
      <c r="B26" s="14">
        <v>19715</v>
      </c>
      <c r="C26" s="14">
        <v>16771</v>
      </c>
      <c r="D26" s="14">
        <v>15058</v>
      </c>
      <c r="E26" s="14">
        <v>3234</v>
      </c>
      <c r="F26" s="14">
        <v>15264</v>
      </c>
      <c r="G26" s="14">
        <v>23644</v>
      </c>
      <c r="H26" s="14">
        <v>20490</v>
      </c>
      <c r="I26" s="14">
        <v>15094</v>
      </c>
      <c r="J26" s="14">
        <v>12813</v>
      </c>
      <c r="K26" s="14">
        <v>11778</v>
      </c>
      <c r="L26" s="14">
        <v>4227</v>
      </c>
      <c r="M26" s="14">
        <v>1785</v>
      </c>
      <c r="N26" s="12">
        <f t="shared" si="7"/>
        <v>159873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0.9847060362086277</v>
      </c>
      <c r="C32" s="23">
        <f aca="true" t="shared" si="9" ref="C32:M32">(((+C$8+C$20)*C$29)+(C$24*C$30))/C$7</f>
        <v>1</v>
      </c>
      <c r="D32" s="23">
        <f t="shared" si="9"/>
        <v>0.993654093197779</v>
      </c>
      <c r="E32" s="23">
        <f t="shared" si="9"/>
        <v>0.98634669345885</v>
      </c>
      <c r="F32" s="23">
        <f t="shared" si="9"/>
        <v>0.999081761603481</v>
      </c>
      <c r="G32" s="23">
        <f t="shared" si="9"/>
        <v>0.999036860343186</v>
      </c>
      <c r="H32" s="23">
        <f t="shared" si="9"/>
        <v>1</v>
      </c>
      <c r="I32" s="23">
        <f t="shared" si="9"/>
        <v>0.998788471430516</v>
      </c>
      <c r="J32" s="23">
        <f t="shared" si="9"/>
        <v>0.9982061530397267</v>
      </c>
      <c r="K32" s="23">
        <f t="shared" si="9"/>
        <v>0.9976876256730622</v>
      </c>
      <c r="L32" s="23">
        <f t="shared" si="9"/>
        <v>0.9990547889192252</v>
      </c>
      <c r="M32" s="23">
        <f t="shared" si="9"/>
        <v>0.995388648461969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1.8553831134242964</v>
      </c>
      <c r="C35" s="26">
        <f>C32*C34</f>
        <v>1.8205</v>
      </c>
      <c r="D35" s="26">
        <f>D32*D34</f>
        <v>1.6761950898153335</v>
      </c>
      <c r="E35" s="26">
        <f>E32*E34</f>
        <v>2.1285361644841982</v>
      </c>
      <c r="F35" s="26">
        <f aca="true" t="shared" si="10" ref="F35:M35">F32*F34</f>
        <v>1.9656933659548488</v>
      </c>
      <c r="G35" s="26">
        <f t="shared" si="10"/>
        <v>1.5586973095074388</v>
      </c>
      <c r="H35" s="26">
        <f t="shared" si="10"/>
        <v>1.8205</v>
      </c>
      <c r="I35" s="26">
        <f t="shared" si="10"/>
        <v>1.7750468714263128</v>
      </c>
      <c r="J35" s="26">
        <f t="shared" si="10"/>
        <v>1.997909615309013</v>
      </c>
      <c r="K35" s="26">
        <f t="shared" si="10"/>
        <v>1.9092748092505392</v>
      </c>
      <c r="L35" s="26">
        <f t="shared" si="10"/>
        <v>2.270751629734507</v>
      </c>
      <c r="M35" s="26">
        <f t="shared" si="10"/>
        <v>2.2212097690428836</v>
      </c>
      <c r="N35" s="27"/>
    </row>
    <row r="36" spans="1:14" ht="18.75" customHeight="1">
      <c r="A36" s="56" t="s">
        <v>43</v>
      </c>
      <c r="B36" s="26">
        <v>-0.0059234596</v>
      </c>
      <c r="C36" s="26">
        <v>-0.006</v>
      </c>
      <c r="D36" s="26">
        <v>-0.0055038004</v>
      </c>
      <c r="E36" s="26">
        <v>-0.0061958748</v>
      </c>
      <c r="F36" s="26">
        <v>-0.006339527</v>
      </c>
      <c r="G36" s="26">
        <v>-0.0050950973</v>
      </c>
      <c r="H36" s="26">
        <v>-0.0056</v>
      </c>
      <c r="I36" s="26">
        <v>-0.0056812999</v>
      </c>
      <c r="J36" s="26">
        <v>-0.0051989691</v>
      </c>
      <c r="K36" s="26">
        <v>-0.006235777</v>
      </c>
      <c r="L36" s="26">
        <v>-0.0073616191</v>
      </c>
      <c r="M36" s="26">
        <v>-0.0072009384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3162.92</v>
      </c>
      <c r="C38" s="60">
        <f t="shared" si="11"/>
        <v>2495.2400000000002</v>
      </c>
      <c r="D38" s="60">
        <f t="shared" si="11"/>
        <v>2157.1200000000003</v>
      </c>
      <c r="E38" s="60">
        <f t="shared" si="11"/>
        <v>646.2800000000001</v>
      </c>
      <c r="F38" s="60">
        <f t="shared" si="11"/>
        <v>2157.1200000000003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1733.4</v>
      </c>
      <c r="K38" s="60">
        <f t="shared" si="11"/>
        <v>2602.2400000000002</v>
      </c>
      <c r="L38" s="60">
        <f t="shared" si="11"/>
        <v>1271.16</v>
      </c>
      <c r="M38" s="60">
        <f t="shared" si="11"/>
        <v>710.48</v>
      </c>
      <c r="N38" s="28">
        <f>SUM(B38:M38)</f>
        <v>25042.280000000002</v>
      </c>
    </row>
    <row r="39" spans="1:14" ht="18.75" customHeight="1">
      <c r="A39" s="56" t="s">
        <v>45</v>
      </c>
      <c r="B39" s="62">
        <v>739</v>
      </c>
      <c r="C39" s="62">
        <v>583</v>
      </c>
      <c r="D39" s="62">
        <v>504</v>
      </c>
      <c r="E39" s="62">
        <v>151</v>
      </c>
      <c r="F39" s="62">
        <v>504</v>
      </c>
      <c r="G39" s="62">
        <v>622</v>
      </c>
      <c r="H39" s="62">
        <v>677</v>
      </c>
      <c r="I39" s="62">
        <v>595</v>
      </c>
      <c r="J39" s="62">
        <v>405</v>
      </c>
      <c r="K39" s="62">
        <v>608</v>
      </c>
      <c r="L39" s="62">
        <v>297</v>
      </c>
      <c r="M39" s="62">
        <v>166</v>
      </c>
      <c r="N39" s="12">
        <f>SUM(B39:M39)</f>
        <v>5851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903870.1154686245</v>
      </c>
      <c r="C42" s="64">
        <f aca="true" t="shared" si="12" ref="C42:M42">C43+C44+C45+C46</f>
        <v>661768.412</v>
      </c>
      <c r="D42" s="64">
        <f t="shared" si="12"/>
        <v>618402.3601888305</v>
      </c>
      <c r="E42" s="64">
        <f t="shared" si="12"/>
        <v>136367.81918501479</v>
      </c>
      <c r="F42" s="64">
        <f t="shared" si="12"/>
        <v>590251.296700781</v>
      </c>
      <c r="G42" s="64">
        <f t="shared" si="12"/>
        <v>776054.6628501363</v>
      </c>
      <c r="H42" s="64">
        <f t="shared" si="12"/>
        <v>833568.2155000002</v>
      </c>
      <c r="I42" s="64">
        <f t="shared" si="12"/>
        <v>743470.2024422149</v>
      </c>
      <c r="J42" s="64">
        <f t="shared" si="12"/>
        <v>594782.0227076182</v>
      </c>
      <c r="K42" s="64">
        <f t="shared" si="12"/>
        <v>686487.861824715</v>
      </c>
      <c r="L42" s="64">
        <f t="shared" si="12"/>
        <v>352766.5750914964</v>
      </c>
      <c r="M42" s="64">
        <f t="shared" si="12"/>
        <v>186623.0155179136</v>
      </c>
      <c r="N42" s="64">
        <f>N43+N44+N45+N46</f>
        <v>7084412.559477345</v>
      </c>
    </row>
    <row r="43" spans="1:14" ht="18.75" customHeight="1">
      <c r="A43" s="61" t="s">
        <v>85</v>
      </c>
      <c r="B43" s="58">
        <f aca="true" t="shared" si="13" ref="B43:H43">B35*B7</f>
        <v>903591.98545188</v>
      </c>
      <c r="C43" s="58">
        <f t="shared" si="13"/>
        <v>661453.188</v>
      </c>
      <c r="D43" s="58">
        <f t="shared" si="13"/>
        <v>608876.1901803301</v>
      </c>
      <c r="E43" s="58">
        <f t="shared" si="13"/>
        <v>136117.75918259998</v>
      </c>
      <c r="F43" s="58">
        <f t="shared" si="13"/>
        <v>589996.96671125</v>
      </c>
      <c r="G43" s="58">
        <f t="shared" si="13"/>
        <v>775928.87285666</v>
      </c>
      <c r="H43" s="58">
        <f t="shared" si="13"/>
        <v>833233.7475</v>
      </c>
      <c r="I43" s="58">
        <f>I35*I7</f>
        <v>743302.6524566399</v>
      </c>
      <c r="J43" s="58">
        <f>J35*J7</f>
        <v>594595.8827025001</v>
      </c>
      <c r="K43" s="58">
        <f>K35*K7</f>
        <v>686126.54182632</v>
      </c>
      <c r="L43" s="58">
        <f>L35*L7</f>
        <v>352638.64509125</v>
      </c>
      <c r="M43" s="58">
        <f>M35*M7</f>
        <v>186517.2055163</v>
      </c>
      <c r="N43" s="60">
        <f>SUM(B43:M43)</f>
        <v>7072379.63747573</v>
      </c>
    </row>
    <row r="44" spans="1:14" ht="18.75" customHeight="1">
      <c r="A44" s="61" t="s">
        <v>86</v>
      </c>
      <c r="B44" s="58">
        <f aca="true" t="shared" si="14" ref="B44:M44">B36*B7</f>
        <v>-2884.7899832556</v>
      </c>
      <c r="C44" s="58">
        <f t="shared" si="14"/>
        <v>-2180.016</v>
      </c>
      <c r="D44" s="58">
        <f t="shared" si="14"/>
        <v>-1999.2499914996</v>
      </c>
      <c r="E44" s="58">
        <f t="shared" si="14"/>
        <v>-396.2199975852</v>
      </c>
      <c r="F44" s="58">
        <f t="shared" si="14"/>
        <v>-1902.790010469</v>
      </c>
      <c r="G44" s="58">
        <f t="shared" si="14"/>
        <v>-2536.3700065238004</v>
      </c>
      <c r="H44" s="58">
        <f t="shared" si="14"/>
        <v>-2563.092</v>
      </c>
      <c r="I44" s="58">
        <f t="shared" si="14"/>
        <v>-2379.0500144249</v>
      </c>
      <c r="J44" s="58">
        <f t="shared" si="14"/>
        <v>-1547.2599948819</v>
      </c>
      <c r="K44" s="58">
        <f t="shared" si="14"/>
        <v>-2240.920001605</v>
      </c>
      <c r="L44" s="58">
        <f t="shared" si="14"/>
        <v>-1143.2299997536</v>
      </c>
      <c r="M44" s="58">
        <f t="shared" si="14"/>
        <v>-604.6699983863999</v>
      </c>
      <c r="N44" s="28">
        <f>SUM(B44:M44)</f>
        <v>-22377.657998384995</v>
      </c>
    </row>
    <row r="45" spans="1:14" ht="18.75" customHeight="1">
      <c r="A45" s="61" t="s">
        <v>47</v>
      </c>
      <c r="B45" s="58">
        <f aca="true" t="shared" si="15" ref="B45:M45">B38</f>
        <v>3162.92</v>
      </c>
      <c r="C45" s="58">
        <f t="shared" si="15"/>
        <v>2495.2400000000002</v>
      </c>
      <c r="D45" s="58">
        <f t="shared" si="15"/>
        <v>2157.1200000000003</v>
      </c>
      <c r="E45" s="58">
        <f t="shared" si="15"/>
        <v>646.2800000000001</v>
      </c>
      <c r="F45" s="58">
        <f t="shared" si="15"/>
        <v>2157.1200000000003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1733.4</v>
      </c>
      <c r="K45" s="58">
        <f t="shared" si="15"/>
        <v>2602.2400000000002</v>
      </c>
      <c r="L45" s="58">
        <f t="shared" si="15"/>
        <v>1271.16</v>
      </c>
      <c r="M45" s="58">
        <f t="shared" si="15"/>
        <v>710.48</v>
      </c>
      <c r="N45" s="60">
        <f>SUM(B45:M45)</f>
        <v>25042.280000000002</v>
      </c>
    </row>
    <row r="46" spans="1:14" ht="18.75" customHeight="1">
      <c r="A46" s="2" t="s">
        <v>93</v>
      </c>
      <c r="B46" s="58">
        <v>0</v>
      </c>
      <c r="C46" s="58">
        <v>0</v>
      </c>
      <c r="D46" s="58">
        <v>9368.3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35568.17</v>
      </c>
      <c r="C48" s="28">
        <f aca="true" t="shared" si="16" ref="C48:M48">+C49+C52+C60+C61</f>
        <v>829941.87</v>
      </c>
      <c r="D48" s="28">
        <f t="shared" si="16"/>
        <v>23604.199999999997</v>
      </c>
      <c r="E48" s="28">
        <f t="shared" si="16"/>
        <v>111139.5</v>
      </c>
      <c r="F48" s="28">
        <f t="shared" si="16"/>
        <v>391289.97000000003</v>
      </c>
      <c r="G48" s="28">
        <f t="shared" si="16"/>
        <v>233880.16999999998</v>
      </c>
      <c r="H48" s="28">
        <f t="shared" si="16"/>
        <v>132741.01</v>
      </c>
      <c r="I48" s="28">
        <f t="shared" si="16"/>
        <v>12032.449999999997</v>
      </c>
      <c r="J48" s="28">
        <f t="shared" si="16"/>
        <v>5768.889999999999</v>
      </c>
      <c r="K48" s="28">
        <f t="shared" si="16"/>
        <v>-10708.440000000002</v>
      </c>
      <c r="L48" s="28">
        <f t="shared" si="16"/>
        <v>-29028</v>
      </c>
      <c r="M48" s="28">
        <f t="shared" si="16"/>
        <v>1665.6800000000003</v>
      </c>
      <c r="N48" s="28">
        <f>+N49+N52+N60+N61</f>
        <v>1737895.4699999997</v>
      </c>
    </row>
    <row r="49" spans="1:14" ht="18.75" customHeight="1">
      <c r="A49" s="17" t="s">
        <v>48</v>
      </c>
      <c r="B49" s="29">
        <f>B50+B51</f>
        <v>-71347.5</v>
      </c>
      <c r="C49" s="29">
        <f>C50+C51</f>
        <v>-76797</v>
      </c>
      <c r="D49" s="29">
        <f>D50+D51</f>
        <v>-49357</v>
      </c>
      <c r="E49" s="29">
        <f>E50+E51</f>
        <v>-10062.5</v>
      </c>
      <c r="F49" s="29">
        <f aca="true" t="shared" si="17" ref="F49:M49">F50+F51</f>
        <v>-39879</v>
      </c>
      <c r="G49" s="29">
        <f t="shared" si="17"/>
        <v>-79859.5</v>
      </c>
      <c r="H49" s="29">
        <f t="shared" si="17"/>
        <v>-96565</v>
      </c>
      <c r="I49" s="29">
        <f t="shared" si="17"/>
        <v>-46126.5</v>
      </c>
      <c r="J49" s="29">
        <f t="shared" si="17"/>
        <v>-61649</v>
      </c>
      <c r="K49" s="29">
        <f t="shared" si="17"/>
        <v>-46816</v>
      </c>
      <c r="L49" s="29">
        <f t="shared" si="17"/>
        <v>-35728</v>
      </c>
      <c r="M49" s="29">
        <f t="shared" si="17"/>
        <v>-20314</v>
      </c>
      <c r="N49" s="28">
        <f aca="true" t="shared" si="18" ref="N49:N61">SUM(B49:M49)</f>
        <v>-634501</v>
      </c>
    </row>
    <row r="50" spans="1:14" ht="18.75" customHeight="1">
      <c r="A50" s="13" t="s">
        <v>49</v>
      </c>
      <c r="B50" s="20">
        <f>ROUND(-B9*$D$3,2)</f>
        <v>-71347.5</v>
      </c>
      <c r="C50" s="20">
        <f>ROUND(-C9*$D$3,2)</f>
        <v>-76797</v>
      </c>
      <c r="D50" s="20">
        <f>ROUND(-D9*$D$3,2)</f>
        <v>-49357</v>
      </c>
      <c r="E50" s="20">
        <f>ROUND(-E9*$D$3,2)</f>
        <v>-10062.5</v>
      </c>
      <c r="F50" s="20">
        <f aca="true" t="shared" si="19" ref="F50:M50">ROUND(-F9*$D$3,2)</f>
        <v>-39879</v>
      </c>
      <c r="G50" s="20">
        <f t="shared" si="19"/>
        <v>-79859.5</v>
      </c>
      <c r="H50" s="20">
        <f t="shared" si="19"/>
        <v>-96565</v>
      </c>
      <c r="I50" s="20">
        <f t="shared" si="19"/>
        <v>-46126.5</v>
      </c>
      <c r="J50" s="20">
        <f t="shared" si="19"/>
        <v>-61649</v>
      </c>
      <c r="K50" s="20">
        <f t="shared" si="19"/>
        <v>-46816</v>
      </c>
      <c r="L50" s="20">
        <f t="shared" si="19"/>
        <v>-35728</v>
      </c>
      <c r="M50" s="20">
        <f t="shared" si="19"/>
        <v>-20314</v>
      </c>
      <c r="N50" s="49">
        <f t="shared" si="18"/>
        <v>-634501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-25.68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-1729.1199999999997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87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</row>
    <row r="60" spans="1:14" ht="18.75" customHeight="1">
      <c r="A60" s="17" t="s">
        <v>104</v>
      </c>
      <c r="B60" s="30">
        <v>107219.55</v>
      </c>
      <c r="C60" s="30">
        <v>906858.71</v>
      </c>
      <c r="D60" s="30">
        <v>73063.92</v>
      </c>
      <c r="E60" s="30">
        <f>133907.62-12624.3</f>
        <v>121283.31999999999</v>
      </c>
      <c r="F60" s="30">
        <f>388574.58+42620.07</f>
        <v>431194.65</v>
      </c>
      <c r="G60" s="30">
        <f>343791.08-29995.77</f>
        <v>313795.31</v>
      </c>
      <c r="H60" s="30">
        <v>229417.29</v>
      </c>
      <c r="I60" s="30">
        <v>58261.67</v>
      </c>
      <c r="J60" s="30">
        <v>68008.53</v>
      </c>
      <c r="K60" s="30">
        <v>36206</v>
      </c>
      <c r="L60" s="30">
        <v>6785.6</v>
      </c>
      <c r="M60" s="30">
        <v>22031.04</v>
      </c>
      <c r="N60" s="27">
        <f t="shared" si="18"/>
        <v>2374125.59</v>
      </c>
    </row>
    <row r="61" spans="1:14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16" ht="15.75">
      <c r="A63" s="2" t="s">
        <v>98</v>
      </c>
      <c r="B63" s="32">
        <f aca="true" t="shared" si="22" ref="B63:M63">+B42+B48</f>
        <v>939438.2854686246</v>
      </c>
      <c r="C63" s="32">
        <f t="shared" si="22"/>
        <v>1491710.2820000001</v>
      </c>
      <c r="D63" s="32">
        <f t="shared" si="22"/>
        <v>642006.5601888305</v>
      </c>
      <c r="E63" s="32">
        <f t="shared" si="22"/>
        <v>247507.31918501479</v>
      </c>
      <c r="F63" s="32">
        <f t="shared" si="22"/>
        <v>981541.266700781</v>
      </c>
      <c r="G63" s="32">
        <f t="shared" si="22"/>
        <v>1009934.8328501363</v>
      </c>
      <c r="H63" s="32">
        <f t="shared" si="22"/>
        <v>966309.2255000002</v>
      </c>
      <c r="I63" s="32">
        <f t="shared" si="22"/>
        <v>755502.6524422149</v>
      </c>
      <c r="J63" s="32">
        <f t="shared" si="22"/>
        <v>600550.9127076182</v>
      </c>
      <c r="K63" s="32">
        <f t="shared" si="22"/>
        <v>675779.4218247151</v>
      </c>
      <c r="L63" s="32">
        <f t="shared" si="22"/>
        <v>323738.5750914964</v>
      </c>
      <c r="M63" s="32">
        <f t="shared" si="22"/>
        <v>188288.69551791358</v>
      </c>
      <c r="N63" s="32">
        <f>SUM(B63:M63)</f>
        <v>8822308.029477347</v>
      </c>
      <c r="P63" s="79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79"/>
    </row>
    <row r="66" spans="1:14" ht="18.75" customHeight="1">
      <c r="A66" s="2" t="s">
        <v>97</v>
      </c>
      <c r="B66" s="39">
        <f>SUM(B67:B80)</f>
        <v>939438.28</v>
      </c>
      <c r="C66" s="39">
        <f aca="true" t="shared" si="23" ref="C66:M66">SUM(C67:C80)</f>
        <v>1491710.28</v>
      </c>
      <c r="D66" s="39">
        <f t="shared" si="23"/>
        <v>642006.56</v>
      </c>
      <c r="E66" s="39">
        <f t="shared" si="23"/>
        <v>247507.32</v>
      </c>
      <c r="F66" s="39">
        <f t="shared" si="23"/>
        <v>981541.27</v>
      </c>
      <c r="G66" s="39">
        <f t="shared" si="23"/>
        <v>1009934.8300000001</v>
      </c>
      <c r="H66" s="39">
        <f t="shared" si="23"/>
        <v>966309.23</v>
      </c>
      <c r="I66" s="39">
        <f t="shared" si="23"/>
        <v>755502.65</v>
      </c>
      <c r="J66" s="39">
        <f t="shared" si="23"/>
        <v>600550.91</v>
      </c>
      <c r="K66" s="39">
        <f t="shared" si="23"/>
        <v>675779.42</v>
      </c>
      <c r="L66" s="39">
        <f t="shared" si="23"/>
        <v>323738.57999999996</v>
      </c>
      <c r="M66" s="39">
        <f t="shared" si="23"/>
        <v>188288.7</v>
      </c>
      <c r="N66" s="32">
        <f>SUM(N67:N80)</f>
        <v>8822308.03</v>
      </c>
    </row>
    <row r="67" spans="1:14" ht="18.75" customHeight="1">
      <c r="A67" s="17" t="s">
        <v>89</v>
      </c>
      <c r="B67" s="39">
        <f>166638.81+37702.12</f>
        <v>204340.93</v>
      </c>
      <c r="C67" s="39">
        <f>167303.76+51947.53</f>
        <v>219251.29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423592.22</v>
      </c>
    </row>
    <row r="68" spans="1:14" ht="18.75" customHeight="1">
      <c r="A68" s="17" t="s">
        <v>90</v>
      </c>
      <c r="B68" s="39">
        <f>665579.92+69517.43</f>
        <v>735097.3500000001</v>
      </c>
      <c r="C68" s="39">
        <f>417547.81+854911.18</f>
        <v>1272458.99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2007556.34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568942.64+73063.92</f>
        <v>642006.56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642006.56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113599.7+133907.62</f>
        <v>247507.32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247507.32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f>592966.69+388574.58</f>
        <v>981541.27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981541.27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666143.75+343791.08</f>
        <v>1009934.8300000001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1009934.8300000001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565077.21+228198.79</f>
        <v>793276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793276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f>171814.73+1218.5</f>
        <v>173033.23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173033.23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697240.98+58261.67</f>
        <v>755502.65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755502.65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532542.38+68008.53</f>
        <v>600550.91</v>
      </c>
      <c r="K76" s="38">
        <v>0</v>
      </c>
      <c r="L76" s="38">
        <v>0</v>
      </c>
      <c r="M76" s="38">
        <v>0</v>
      </c>
      <c r="N76" s="32">
        <f t="shared" si="24"/>
        <v>600550.91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639573.42+36206</f>
        <v>675779.42</v>
      </c>
      <c r="L77" s="38">
        <v>0</v>
      </c>
      <c r="M77" s="65"/>
      <c r="N77" s="29">
        <f t="shared" si="24"/>
        <v>675779.42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316952.98+6785.6</f>
        <v>323738.57999999996</v>
      </c>
      <c r="M78" s="38">
        <v>0</v>
      </c>
      <c r="N78" s="32">
        <f t="shared" si="24"/>
        <v>323738.57999999996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166257.66+22031.04</f>
        <v>188288.7</v>
      </c>
      <c r="N79" s="29">
        <f t="shared" si="24"/>
        <v>188288.7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2.0686449567103193</v>
      </c>
      <c r="C84" s="47">
        <v>2.085470496466412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1.8098867197557587</v>
      </c>
      <c r="C85" s="47">
        <v>1.7335050470409157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1.6766296953022044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2.1324464680450794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1.9665407173844183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1.5589499982927812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1.8312765209954824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1.7896312319982612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1.7754469898393435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1.9985350668414537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1.9102802493974511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2.271575411417528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2.2224698469461313</v>
      </c>
      <c r="N96" s="53"/>
    </row>
    <row r="97" spans="1:13" ht="35.25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2015-10-28T18:53:16Z</dcterms:modified>
  <cp:category/>
  <cp:version/>
  <cp:contentType/>
  <cp:contentStatus/>
</cp:coreProperties>
</file>