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<sst xmlns="http://schemas.openxmlformats.org/spreadsheetml/2006/main" count="110" uniqueCount="108">
  <si>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</si>
  <si>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</si>
  <si>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</si>
  <si>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</si>
  <si>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</si>
  <si>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</si>
  <si>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</si>
  <si>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</si>
  <si>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</si>
  <si>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</si>
  <si>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</si>
  <si>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</si>
  <si>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</si>
  <si>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</si>
  <si>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</si>
  <si>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</si>
  <si>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</si>
  <si>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</si>
  <si>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</si>
  <si>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</si>
  <si>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</si>
  <si>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</si>
  <si>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</si>
  <si>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</si>
  <si>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</si>
  <si>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</si>
  <si>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</si>
  <si>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</si>
  <si>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</si>
  <si>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</si>
  <si>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</si>
  <si>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</si>
  <si>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</si>
  <si>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</si>
  <si>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</si>
  <si>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</si>
  <si>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</si>
  <si>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</si>
  <si>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</si>
  <si>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</si>
  <si>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</si>
  <si>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</si>
  <si>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</si>
  <si>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</si>
  <si>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</si>
  <si>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</si>
  <si>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</si>
  <si>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</si>
  <si>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</si>
  <si>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</si>
  <si>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</si>
  <si>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</si>
  <si>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</si>
  <si>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</si>
  <si>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</si>
  <si>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</si>
  <si>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</si>
  <si>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</si>
  <si>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</si>
  <si>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</si>
  <si>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</si>
  <si>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</si>
  <si>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</si>
  <si>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</si>
  <si>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</si>
  <si>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</si>
  <si>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</si>
  <si>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</si>
  <si>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</si>
  <si>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</si>
  <si>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</si>
  <si>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</si>
  <si>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</si>
  <si>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</si>
  <si>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</si>
  <si>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</si>
  <si>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</si>
  <si>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</si>
  <si>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</si>
  <si>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</si>
  <si>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</si>
  <si>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</si>
  <si>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</si>
  <si>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</si>
  <si>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</si>
  <si>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</si>
  <si>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</si>
  <si>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</si>
  <si>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</si>
  <si>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</si>
  <si>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</si>
  <si>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</si>
  <si>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</si>
  <si>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</si>
  <si>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</si>
  <si>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</si>
  <si>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</si>
  <si>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</si>
  <si>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</si>
  <si>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</si>
  <si>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</si>
  <si>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</si>
  <si>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</si>
  <si>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</si>
  <si>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</si>
  <si>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</si>
  <si>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17/10/15 - VENCIMENTO 23/10/15</t>
  </si>
  <si>
    <t>7.4. Saldo Negativo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</si>
</sst>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64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64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641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366469</v>
      </c>
      <c r="C7" s="10">
        <f>C8+C20+C24</f>
        <v>250555</v>
      </c>
      <c r="D7" s="10">
        <f>D8+D20+D24</f>
        <v>289448</v>
      </c>
      <c r="E7" s="10">
        <f>E8+E20+E24</f>
        <v>55151</v>
      </c>
      <c r="F7" s="10">
        <f aca="true" t="shared" si="0" ref="F7:M7">F8+F20+F24</f>
        <v>219112</v>
      </c>
      <c r="G7" s="10">
        <f t="shared" si="0"/>
        <v>356904</v>
      </c>
      <c r="H7" s="10">
        <f t="shared" si="0"/>
        <v>336783</v>
      </c>
      <c r="I7" s="10">
        <f t="shared" si="0"/>
        <v>323169</v>
      </c>
      <c r="J7" s="10">
        <f t="shared" si="0"/>
        <v>230782</v>
      </c>
      <c r="K7" s="10">
        <f t="shared" si="0"/>
        <v>296663</v>
      </c>
      <c r="L7" s="10">
        <f t="shared" si="0"/>
        <v>106817</v>
      </c>
      <c r="M7" s="10">
        <f t="shared" si="0"/>
        <v>53890</v>
      </c>
      <c r="N7" s="10">
        <f>+N8+N20+N24</f>
        <v>2885743</v>
      </c>
    </row>
    <row r="8" spans="1:14" ht="18.75" customHeight="1">
      <c r="A8" s="11" t="s">
        <v>27</v>
      </c>
      <c r="B8" s="12">
        <f>+B9+B12+B16</f>
        <v>220453</v>
      </c>
      <c r="C8" s="12">
        <f>+C9+C12+C16</f>
        <v>157919</v>
      </c>
      <c r="D8" s="12">
        <f>+D9+D12+D16</f>
        <v>188801</v>
      </c>
      <c r="E8" s="12">
        <f>+E9+E12+E16</f>
        <v>34542</v>
      </c>
      <c r="F8" s="12">
        <f aca="true" t="shared" si="1" ref="F8:M8">+F9+F12+F16</f>
        <v>135817</v>
      </c>
      <c r="G8" s="12">
        <f t="shared" si="1"/>
        <v>224477</v>
      </c>
      <c r="H8" s="12">
        <f t="shared" si="1"/>
        <v>206939</v>
      </c>
      <c r="I8" s="12">
        <f t="shared" si="1"/>
        <v>198653</v>
      </c>
      <c r="J8" s="12">
        <f t="shared" si="1"/>
        <v>146260</v>
      </c>
      <c r="K8" s="12">
        <f t="shared" si="1"/>
        <v>177597</v>
      </c>
      <c r="L8" s="12">
        <f t="shared" si="1"/>
        <v>68595</v>
      </c>
      <c r="M8" s="12">
        <f t="shared" si="1"/>
        <v>36000</v>
      </c>
      <c r="N8" s="12">
        <f>SUM(B8:M8)</f>
        <v>1796053</v>
      </c>
    </row>
    <row r="9" spans="1:14" ht="18.75" customHeight="1">
      <c r="A9" s="13" t="s">
        <v>4</v>
      </c>
      <c r="B9" s="14">
        <v>21495</v>
      </c>
      <c r="C9" s="14">
        <v>22375</v>
      </c>
      <c r="D9" s="14">
        <v>16572</v>
      </c>
      <c r="E9" s="14">
        <v>3431</v>
      </c>
      <c r="F9" s="14">
        <v>12710</v>
      </c>
      <c r="G9" s="14">
        <v>24588</v>
      </c>
      <c r="H9" s="14">
        <v>29069</v>
      </c>
      <c r="I9" s="14">
        <v>14435</v>
      </c>
      <c r="J9" s="14">
        <v>18350</v>
      </c>
      <c r="K9" s="14">
        <v>15728</v>
      </c>
      <c r="L9" s="14">
        <v>9407</v>
      </c>
      <c r="M9" s="14">
        <v>5080</v>
      </c>
      <c r="N9" s="12">
        <f aca="true" t="shared" si="2" ref="N9:N19">SUM(B9:M9)</f>
        <v>193240</v>
      </c>
    </row>
    <row r="10" spans="1:14" ht="18.75" customHeight="1">
      <c r="A10" s="15" t="s">
        <v>5</v>
      </c>
      <c r="B10" s="14">
        <f>+B9-B11</f>
        <v>21495</v>
      </c>
      <c r="C10" s="14">
        <f>+C9-C11</f>
        <v>22375</v>
      </c>
      <c r="D10" s="14">
        <f>+D9-D11</f>
        <v>16572</v>
      </c>
      <c r="E10" s="14">
        <f>+E9-E11</f>
        <v>3431</v>
      </c>
      <c r="F10" s="14">
        <f aca="true" t="shared" si="3" ref="F10:M10">+F9-F11</f>
        <v>12710</v>
      </c>
      <c r="G10" s="14">
        <f t="shared" si="3"/>
        <v>24588</v>
      </c>
      <c r="H10" s="14">
        <f t="shared" si="3"/>
        <v>29069</v>
      </c>
      <c r="I10" s="14">
        <f t="shared" si="3"/>
        <v>14435</v>
      </c>
      <c r="J10" s="14">
        <f t="shared" si="3"/>
        <v>18350</v>
      </c>
      <c r="K10" s="14">
        <f t="shared" si="3"/>
        <v>15728</v>
      </c>
      <c r="L10" s="14">
        <f t="shared" si="3"/>
        <v>9407</v>
      </c>
      <c r="M10" s="14">
        <f t="shared" si="3"/>
        <v>5080</v>
      </c>
      <c r="N10" s="12">
        <f t="shared" si="2"/>
        <v>193240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144017</v>
      </c>
      <c r="C12" s="14">
        <f>C13+C14+C15</f>
        <v>101083</v>
      </c>
      <c r="D12" s="14">
        <f>D13+D14+D15</f>
        <v>134759</v>
      </c>
      <c r="E12" s="14">
        <f>E13+E14+E15</f>
        <v>23696</v>
      </c>
      <c r="F12" s="14">
        <f aca="true" t="shared" si="4" ref="F12:M12">F13+F14+F15</f>
        <v>92370</v>
      </c>
      <c r="G12" s="14">
        <f t="shared" si="4"/>
        <v>150882</v>
      </c>
      <c r="H12" s="14">
        <f t="shared" si="4"/>
        <v>136120</v>
      </c>
      <c r="I12" s="14">
        <f t="shared" si="4"/>
        <v>139270</v>
      </c>
      <c r="J12" s="14">
        <f t="shared" si="4"/>
        <v>97795</v>
      </c>
      <c r="K12" s="14">
        <f t="shared" si="4"/>
        <v>122883</v>
      </c>
      <c r="L12" s="14">
        <f t="shared" si="4"/>
        <v>47358</v>
      </c>
      <c r="M12" s="14">
        <f t="shared" si="4"/>
        <v>25602</v>
      </c>
      <c r="N12" s="12">
        <f t="shared" si="2"/>
        <v>1215835</v>
      </c>
    </row>
    <row r="13" spans="1:14" ht="18.75" customHeight="1">
      <c r="A13" s="15" t="s">
        <v>7</v>
      </c>
      <c r="B13" s="14">
        <v>70191</v>
      </c>
      <c r="C13" s="14">
        <v>50829</v>
      </c>
      <c r="D13" s="14">
        <v>65213</v>
      </c>
      <c r="E13" s="14">
        <v>11431</v>
      </c>
      <c r="F13" s="14">
        <v>45006</v>
      </c>
      <c r="G13" s="14">
        <v>74062</v>
      </c>
      <c r="H13" s="14">
        <v>69644</v>
      </c>
      <c r="I13" s="14">
        <v>69795</v>
      </c>
      <c r="J13" s="14">
        <v>47079</v>
      </c>
      <c r="K13" s="14">
        <v>58205</v>
      </c>
      <c r="L13" s="14">
        <v>22384</v>
      </c>
      <c r="M13" s="14">
        <v>11785</v>
      </c>
      <c r="N13" s="12">
        <f t="shared" si="2"/>
        <v>595624</v>
      </c>
    </row>
    <row r="14" spans="1:14" ht="18.75" customHeight="1">
      <c r="A14" s="15" t="s">
        <v>8</v>
      </c>
      <c r="B14" s="14">
        <v>68894</v>
      </c>
      <c r="C14" s="14">
        <v>45777</v>
      </c>
      <c r="D14" s="14">
        <v>65493</v>
      </c>
      <c r="E14" s="14">
        <v>11169</v>
      </c>
      <c r="F14" s="14">
        <v>43684</v>
      </c>
      <c r="G14" s="14">
        <v>69187</v>
      </c>
      <c r="H14" s="14">
        <v>61083</v>
      </c>
      <c r="I14" s="14">
        <v>65828</v>
      </c>
      <c r="J14" s="14">
        <v>47223</v>
      </c>
      <c r="K14" s="14">
        <v>61027</v>
      </c>
      <c r="L14" s="14">
        <v>23446</v>
      </c>
      <c r="M14" s="14">
        <v>13115</v>
      </c>
      <c r="N14" s="12">
        <f t="shared" si="2"/>
        <v>575926</v>
      </c>
    </row>
    <row r="15" spans="1:14" ht="18.75" customHeight="1">
      <c r="A15" s="15" t="s">
        <v>9</v>
      </c>
      <c r="B15" s="14">
        <v>4932</v>
      </c>
      <c r="C15" s="14">
        <v>4477</v>
      </c>
      <c r="D15" s="14">
        <v>4053</v>
      </c>
      <c r="E15" s="14">
        <v>1096</v>
      </c>
      <c r="F15" s="14">
        <v>3680</v>
      </c>
      <c r="G15" s="14">
        <v>7633</v>
      </c>
      <c r="H15" s="14">
        <v>5393</v>
      </c>
      <c r="I15" s="14">
        <v>3647</v>
      </c>
      <c r="J15" s="14">
        <v>3493</v>
      </c>
      <c r="K15" s="14">
        <v>3651</v>
      </c>
      <c r="L15" s="14">
        <v>1528</v>
      </c>
      <c r="M15" s="14">
        <v>702</v>
      </c>
      <c r="N15" s="12">
        <f t="shared" si="2"/>
        <v>44285</v>
      </c>
    </row>
    <row r="16" spans="1:14" ht="18.75" customHeight="1">
      <c r="A16" s="16" t="s">
        <v>26</v>
      </c>
      <c r="B16" s="14">
        <f>B17+B18+B19</f>
        <v>54941</v>
      </c>
      <c r="C16" s="14">
        <f>C17+C18+C19</f>
        <v>34461</v>
      </c>
      <c r="D16" s="14">
        <f>D17+D18+D19</f>
        <v>37470</v>
      </c>
      <c r="E16" s="14">
        <f>E17+E18+E19</f>
        <v>7415</v>
      </c>
      <c r="F16" s="14">
        <f aca="true" t="shared" si="5" ref="F16:M16">F17+F18+F19</f>
        <v>30737</v>
      </c>
      <c r="G16" s="14">
        <f t="shared" si="5"/>
        <v>49007</v>
      </c>
      <c r="H16" s="14">
        <f t="shared" si="5"/>
        <v>41750</v>
      </c>
      <c r="I16" s="14">
        <f t="shared" si="5"/>
        <v>44948</v>
      </c>
      <c r="J16" s="14">
        <f t="shared" si="5"/>
        <v>30115</v>
      </c>
      <c r="K16" s="14">
        <f t="shared" si="5"/>
        <v>38986</v>
      </c>
      <c r="L16" s="14">
        <f t="shared" si="5"/>
        <v>11830</v>
      </c>
      <c r="M16" s="14">
        <f t="shared" si="5"/>
        <v>5318</v>
      </c>
      <c r="N16" s="12">
        <f t="shared" si="2"/>
        <v>386978</v>
      </c>
    </row>
    <row r="17" spans="1:14" ht="18.75" customHeight="1">
      <c r="A17" s="15" t="s">
        <v>23</v>
      </c>
      <c r="B17" s="14">
        <v>7135</v>
      </c>
      <c r="C17" s="14">
        <v>5016</v>
      </c>
      <c r="D17" s="14">
        <v>5156</v>
      </c>
      <c r="E17" s="14">
        <v>1066</v>
      </c>
      <c r="F17" s="14">
        <v>4348</v>
      </c>
      <c r="G17" s="14">
        <v>7726</v>
      </c>
      <c r="H17" s="14">
        <v>6557</v>
      </c>
      <c r="I17" s="14">
        <v>6995</v>
      </c>
      <c r="J17" s="14">
        <v>4798</v>
      </c>
      <c r="K17" s="14">
        <v>6005</v>
      </c>
      <c r="L17" s="14">
        <v>1927</v>
      </c>
      <c r="M17" s="14">
        <v>831</v>
      </c>
      <c r="N17" s="12">
        <f t="shared" si="2"/>
        <v>57560</v>
      </c>
    </row>
    <row r="18" spans="1:14" ht="18.75" customHeight="1">
      <c r="A18" s="15" t="s">
        <v>24</v>
      </c>
      <c r="B18" s="14">
        <v>2850</v>
      </c>
      <c r="C18" s="14">
        <v>1307</v>
      </c>
      <c r="D18" s="14">
        <v>3119</v>
      </c>
      <c r="E18" s="14">
        <v>430</v>
      </c>
      <c r="F18" s="14">
        <v>1887</v>
      </c>
      <c r="G18" s="14">
        <v>2585</v>
      </c>
      <c r="H18" s="14">
        <v>3092</v>
      </c>
      <c r="I18" s="14">
        <v>3186</v>
      </c>
      <c r="J18" s="14">
        <v>2056</v>
      </c>
      <c r="K18" s="14">
        <v>3479</v>
      </c>
      <c r="L18" s="14">
        <v>999</v>
      </c>
      <c r="M18" s="14">
        <v>449</v>
      </c>
      <c r="N18" s="12">
        <f t="shared" si="2"/>
        <v>25439</v>
      </c>
    </row>
    <row r="19" spans="1:14" ht="18.75" customHeight="1">
      <c r="A19" s="15" t="s">
        <v>25</v>
      </c>
      <c r="B19" s="14">
        <v>44956</v>
      </c>
      <c r="C19" s="14">
        <v>28138</v>
      </c>
      <c r="D19" s="14">
        <v>29195</v>
      </c>
      <c r="E19" s="14">
        <v>5919</v>
      </c>
      <c r="F19" s="14">
        <v>24502</v>
      </c>
      <c r="G19" s="14">
        <v>38696</v>
      </c>
      <c r="H19" s="14">
        <v>32101</v>
      </c>
      <c r="I19" s="14">
        <v>34767</v>
      </c>
      <c r="J19" s="14">
        <v>23261</v>
      </c>
      <c r="K19" s="14">
        <v>29502</v>
      </c>
      <c r="L19" s="14">
        <v>8904</v>
      </c>
      <c r="M19" s="14">
        <v>4038</v>
      </c>
      <c r="N19" s="12">
        <f t="shared" si="2"/>
        <v>303979</v>
      </c>
    </row>
    <row r="20" spans="1:14" ht="18.75" customHeight="1">
      <c r="A20" s="17" t="s">
        <v>10</v>
      </c>
      <c r="B20" s="18">
        <f>B21+B22+B23</f>
        <v>100472</v>
      </c>
      <c r="C20" s="18">
        <f>C21+C22+C23</f>
        <v>57559</v>
      </c>
      <c r="D20" s="18">
        <f>D21+D22+D23</f>
        <v>63972</v>
      </c>
      <c r="E20" s="18">
        <f>E21+E22+E23</f>
        <v>12177</v>
      </c>
      <c r="F20" s="18">
        <f aca="true" t="shared" si="6" ref="F20:M20">F21+F22+F23</f>
        <v>49327</v>
      </c>
      <c r="G20" s="18">
        <f t="shared" si="6"/>
        <v>79586</v>
      </c>
      <c r="H20" s="18">
        <f t="shared" si="6"/>
        <v>83482</v>
      </c>
      <c r="I20" s="18">
        <f t="shared" si="6"/>
        <v>88577</v>
      </c>
      <c r="J20" s="18">
        <f t="shared" si="6"/>
        <v>55121</v>
      </c>
      <c r="K20" s="18">
        <f t="shared" si="6"/>
        <v>89938</v>
      </c>
      <c r="L20" s="18">
        <f t="shared" si="6"/>
        <v>29275</v>
      </c>
      <c r="M20" s="18">
        <f t="shared" si="6"/>
        <v>14325</v>
      </c>
      <c r="N20" s="12">
        <f aca="true" t="shared" si="7" ref="N20:N26">SUM(B20:M20)</f>
        <v>723811</v>
      </c>
    </row>
    <row r="21" spans="1:14" ht="18.75" customHeight="1">
      <c r="A21" s="13" t="s">
        <v>11</v>
      </c>
      <c r="B21" s="14">
        <v>52156</v>
      </c>
      <c r="C21" s="14">
        <v>32459</v>
      </c>
      <c r="D21" s="14">
        <v>33353</v>
      </c>
      <c r="E21" s="14">
        <v>6403</v>
      </c>
      <c r="F21" s="14">
        <v>26246</v>
      </c>
      <c r="G21" s="14">
        <v>42756</v>
      </c>
      <c r="H21" s="14">
        <v>47175</v>
      </c>
      <c r="I21" s="14">
        <v>47821</v>
      </c>
      <c r="J21" s="14">
        <v>29047</v>
      </c>
      <c r="K21" s="14">
        <v>45600</v>
      </c>
      <c r="L21" s="14">
        <v>15033</v>
      </c>
      <c r="M21" s="14">
        <v>7254</v>
      </c>
      <c r="N21" s="12">
        <f t="shared" si="7"/>
        <v>385303</v>
      </c>
    </row>
    <row r="22" spans="1:14" ht="18.75" customHeight="1">
      <c r="A22" s="13" t="s">
        <v>12</v>
      </c>
      <c r="B22" s="14">
        <v>45722</v>
      </c>
      <c r="C22" s="14">
        <v>23199</v>
      </c>
      <c r="D22" s="14">
        <v>29035</v>
      </c>
      <c r="E22" s="14">
        <v>5341</v>
      </c>
      <c r="F22" s="14">
        <v>21567</v>
      </c>
      <c r="G22" s="14">
        <v>33857</v>
      </c>
      <c r="H22" s="14">
        <v>33977</v>
      </c>
      <c r="I22" s="14">
        <v>39022</v>
      </c>
      <c r="J22" s="14">
        <v>24584</v>
      </c>
      <c r="K22" s="14">
        <v>42332</v>
      </c>
      <c r="L22" s="14">
        <v>13549</v>
      </c>
      <c r="M22" s="14">
        <v>6741</v>
      </c>
      <c r="N22" s="12">
        <f t="shared" si="7"/>
        <v>318926</v>
      </c>
    </row>
    <row r="23" spans="1:14" ht="18.75" customHeight="1">
      <c r="A23" s="13" t="s">
        <v>13</v>
      </c>
      <c r="B23" s="14">
        <v>2594</v>
      </c>
      <c r="C23" s="14">
        <v>1901</v>
      </c>
      <c r="D23" s="14">
        <v>1584</v>
      </c>
      <c r="E23" s="14">
        <v>433</v>
      </c>
      <c r="F23" s="14">
        <v>1514</v>
      </c>
      <c r="G23" s="14">
        <v>2973</v>
      </c>
      <c r="H23" s="14">
        <v>2330</v>
      </c>
      <c r="I23" s="14">
        <v>1734</v>
      </c>
      <c r="J23" s="14">
        <v>1490</v>
      </c>
      <c r="K23" s="14">
        <v>2006</v>
      </c>
      <c r="L23" s="14">
        <v>693</v>
      </c>
      <c r="M23" s="14">
        <v>330</v>
      </c>
      <c r="N23" s="12">
        <f t="shared" si="7"/>
        <v>19582</v>
      </c>
    </row>
    <row r="24" spans="1:14" ht="18.75" customHeight="1">
      <c r="A24" s="17" t="s">
        <v>14</v>
      </c>
      <c r="B24" s="14">
        <f>B25+B26</f>
        <v>45544</v>
      </c>
      <c r="C24" s="14">
        <f>C25+C26</f>
        <v>35077</v>
      </c>
      <c r="D24" s="14">
        <f>D25+D26</f>
        <v>36675</v>
      </c>
      <c r="E24" s="14">
        <f>E25+E26</f>
        <v>8432</v>
      </c>
      <c r="F24" s="14">
        <f aca="true" t="shared" si="8" ref="F24:M24">F25+F26</f>
        <v>33968</v>
      </c>
      <c r="G24" s="14">
        <f t="shared" si="8"/>
        <v>52841</v>
      </c>
      <c r="H24" s="14">
        <f t="shared" si="8"/>
        <v>46362</v>
      </c>
      <c r="I24" s="14">
        <f t="shared" si="8"/>
        <v>35939</v>
      </c>
      <c r="J24" s="14">
        <f t="shared" si="8"/>
        <v>29401</v>
      </c>
      <c r="K24" s="14">
        <f t="shared" si="8"/>
        <v>29128</v>
      </c>
      <c r="L24" s="14">
        <f t="shared" si="8"/>
        <v>8947</v>
      </c>
      <c r="M24" s="14">
        <f t="shared" si="8"/>
        <v>3565</v>
      </c>
      <c r="N24" s="12">
        <f t="shared" si="7"/>
        <v>365879</v>
      </c>
    </row>
    <row r="25" spans="1:14" ht="18.75" customHeight="1">
      <c r="A25" s="13" t="s">
        <v>15</v>
      </c>
      <c r="B25" s="14">
        <v>29148</v>
      </c>
      <c r="C25" s="14">
        <v>22449</v>
      </c>
      <c r="D25" s="14">
        <v>23472</v>
      </c>
      <c r="E25" s="14">
        <v>5396</v>
      </c>
      <c r="F25" s="14">
        <v>21740</v>
      </c>
      <c r="G25" s="14">
        <v>33818</v>
      </c>
      <c r="H25" s="14">
        <v>29672</v>
      </c>
      <c r="I25" s="14">
        <v>23001</v>
      </c>
      <c r="J25" s="14">
        <v>18817</v>
      </c>
      <c r="K25" s="14">
        <v>18642</v>
      </c>
      <c r="L25" s="14">
        <v>5726</v>
      </c>
      <c r="M25" s="14">
        <v>2282</v>
      </c>
      <c r="N25" s="12">
        <f t="shared" si="7"/>
        <v>234163</v>
      </c>
    </row>
    <row r="26" spans="1:14" ht="18.75" customHeight="1">
      <c r="A26" s="13" t="s">
        <v>16</v>
      </c>
      <c r="B26" s="14">
        <v>16396</v>
      </c>
      <c r="C26" s="14">
        <v>12628</v>
      </c>
      <c r="D26" s="14">
        <v>13203</v>
      </c>
      <c r="E26" s="14">
        <v>3036</v>
      </c>
      <c r="F26" s="14">
        <v>12228</v>
      </c>
      <c r="G26" s="14">
        <v>19023</v>
      </c>
      <c r="H26" s="14">
        <v>16690</v>
      </c>
      <c r="I26" s="14">
        <v>12938</v>
      </c>
      <c r="J26" s="14">
        <v>10584</v>
      </c>
      <c r="K26" s="14">
        <v>10486</v>
      </c>
      <c r="L26" s="14">
        <v>3221</v>
      </c>
      <c r="M26" s="14">
        <v>1283</v>
      </c>
      <c r="N26" s="12">
        <f t="shared" si="7"/>
        <v>131716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0.9844647307139212</v>
      </c>
      <c r="C32" s="23">
        <f aca="true" t="shared" si="9" ref="C32:M32">(((+C$8+C$20)*C$29)+(C$24*C$30))/C$7</f>
        <v>1</v>
      </c>
      <c r="D32" s="23">
        <f t="shared" si="9"/>
        <v>0.9932679963240375</v>
      </c>
      <c r="E32" s="23">
        <f t="shared" si="9"/>
        <v>0.9864747602038042</v>
      </c>
      <c r="F32" s="23">
        <f t="shared" si="9"/>
        <v>0.9989923326883055</v>
      </c>
      <c r="G32" s="23">
        <f t="shared" si="9"/>
        <v>0.9989192071257257</v>
      </c>
      <c r="H32" s="23">
        <f t="shared" si="9"/>
        <v>1</v>
      </c>
      <c r="I32" s="23">
        <f t="shared" si="9"/>
        <v>0.9986543823819735</v>
      </c>
      <c r="J32" s="23">
        <f t="shared" si="9"/>
        <v>0.9980890407397457</v>
      </c>
      <c r="K32" s="23">
        <f t="shared" si="9"/>
        <v>0.9975060887269394</v>
      </c>
      <c r="L32" s="23">
        <f t="shared" si="9"/>
        <v>0.9989529990544577</v>
      </c>
      <c r="M32" s="23">
        <f t="shared" si="9"/>
        <v>0.9948334292076452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1.8549284456111703</v>
      </c>
      <c r="C35" s="26">
        <f>C32*C34</f>
        <v>1.8205</v>
      </c>
      <c r="D35" s="26">
        <f>D32*D34</f>
        <v>1.675543782999019</v>
      </c>
      <c r="E35" s="26">
        <f>E32*E34</f>
        <v>2.1288125325198095</v>
      </c>
      <c r="F35" s="26">
        <f aca="true" t="shared" si="10" ref="F35:M35">F32*F34</f>
        <v>1.965517414564241</v>
      </c>
      <c r="G35" s="26">
        <f t="shared" si="10"/>
        <v>1.5585137469575572</v>
      </c>
      <c r="H35" s="26">
        <f t="shared" si="10"/>
        <v>1.8205</v>
      </c>
      <c r="I35" s="26">
        <f t="shared" si="10"/>
        <v>1.7748085683692432</v>
      </c>
      <c r="J35" s="26">
        <f t="shared" si="10"/>
        <v>1.997675215040601</v>
      </c>
      <c r="K35" s="26">
        <f t="shared" si="10"/>
        <v>1.9089274019967437</v>
      </c>
      <c r="L35" s="26">
        <f t="shared" si="10"/>
        <v>2.2705202715508768</v>
      </c>
      <c r="M35" s="26">
        <f t="shared" si="10"/>
        <v>2.21997079727686</v>
      </c>
      <c r="N35" s="27"/>
    </row>
    <row r="36" spans="1:14" ht="18.75" customHeight="1">
      <c r="A36" s="56" t="s">
        <v>43</v>
      </c>
      <c r="B36" s="26">
        <v>-0.0059220016</v>
      </c>
      <c r="C36" s="26">
        <v>-0.006</v>
      </c>
      <c r="D36" s="26">
        <v>-0.0055016791</v>
      </c>
      <c r="E36" s="26">
        <v>-0.0061966238</v>
      </c>
      <c r="F36" s="26">
        <v>-0.0063389499</v>
      </c>
      <c r="G36" s="26">
        <v>-0.0050944792</v>
      </c>
      <c r="H36" s="26">
        <v>-0.0056</v>
      </c>
      <c r="I36" s="26">
        <v>-0.0056805572</v>
      </c>
      <c r="J36" s="26">
        <v>-0.0051983257</v>
      </c>
      <c r="K36" s="26">
        <v>-0.0062346501</v>
      </c>
      <c r="L36" s="26">
        <v>-0.0073608134</v>
      </c>
      <c r="M36" s="26">
        <v>-0.0071968825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646.2800000000001</v>
      </c>
      <c r="F38" s="60">
        <f t="shared" si="11"/>
        <v>2157.1200000000003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1733.4</v>
      </c>
      <c r="K38" s="60">
        <f t="shared" si="11"/>
        <v>2602.2400000000002</v>
      </c>
      <c r="L38" s="60">
        <f t="shared" si="11"/>
        <v>1271.16</v>
      </c>
      <c r="M38" s="60">
        <f t="shared" si="11"/>
        <v>710.48</v>
      </c>
      <c r="N38" s="28">
        <f>SUM(B38:M38)</f>
        <v>25042.280000000002</v>
      </c>
    </row>
    <row r="39" spans="1:14" ht="18.75" customHeight="1">
      <c r="A39" s="56" t="s">
        <v>45</v>
      </c>
      <c r="B39" s="62">
        <v>739</v>
      </c>
      <c r="C39" s="62">
        <v>583</v>
      </c>
      <c r="D39" s="62">
        <v>504</v>
      </c>
      <c r="E39" s="62">
        <v>151</v>
      </c>
      <c r="F39" s="62">
        <v>504</v>
      </c>
      <c r="G39" s="62">
        <v>622</v>
      </c>
      <c r="H39" s="62">
        <v>677</v>
      </c>
      <c r="I39" s="62">
        <v>595</v>
      </c>
      <c r="J39" s="62">
        <v>405</v>
      </c>
      <c r="K39" s="62">
        <v>608</v>
      </c>
      <c r="L39" s="62">
        <v>297</v>
      </c>
      <c r="M39" s="62">
        <v>166</v>
      </c>
      <c r="N39" s="12">
        <f>SUM(B39:M39)</f>
        <v>5851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680766.4625303296</v>
      </c>
      <c r="C42" s="64">
        <f aca="true" t="shared" si="12" ref="C42:M42">C43+C44+C45+C46</f>
        <v>457127.2875</v>
      </c>
      <c r="D42" s="64">
        <f t="shared" si="12"/>
        <v>494915.76688936324</v>
      </c>
      <c r="E42" s="64">
        <f t="shared" si="12"/>
        <v>117710.66998180622</v>
      </c>
      <c r="F42" s="64">
        <f t="shared" si="12"/>
        <v>431436.6317495111</v>
      </c>
      <c r="G42" s="64">
        <f t="shared" si="12"/>
        <v>557083.7103397433</v>
      </c>
      <c r="H42" s="64">
        <f t="shared" si="12"/>
        <v>614125.0267</v>
      </c>
      <c r="I42" s="64">
        <f t="shared" si="12"/>
        <v>574273.9302415531</v>
      </c>
      <c r="J42" s="64">
        <f t="shared" si="12"/>
        <v>461561.20147580263</v>
      </c>
      <c r="K42" s="64">
        <f t="shared" si="12"/>
        <v>567060.7798559436</v>
      </c>
      <c r="L42" s="64">
        <f t="shared" si="12"/>
        <v>243015.0638413022</v>
      </c>
      <c r="M42" s="64">
        <f t="shared" si="12"/>
        <v>119956.866267325</v>
      </c>
      <c r="N42" s="64">
        <f>N43+N44+N45+N46</f>
        <v>5319033.39737268</v>
      </c>
    </row>
    <row r="43" spans="1:14" ht="18.75" customHeight="1">
      <c r="A43" s="61" t="s">
        <v>86</v>
      </c>
      <c r="B43" s="58">
        <f aca="true" t="shared" si="13" ref="B43:H43">B35*B7</f>
        <v>679773.77253468</v>
      </c>
      <c r="C43" s="58">
        <f t="shared" si="13"/>
        <v>456135.3775</v>
      </c>
      <c r="D43" s="58">
        <f t="shared" si="13"/>
        <v>484982.7969015</v>
      </c>
      <c r="E43" s="58">
        <f t="shared" si="13"/>
        <v>117406.13998100001</v>
      </c>
      <c r="F43" s="58">
        <f t="shared" si="13"/>
        <v>430668.45173999993</v>
      </c>
      <c r="G43" s="58">
        <f t="shared" si="13"/>
        <v>556239.79034414</v>
      </c>
      <c r="H43" s="58">
        <f t="shared" si="13"/>
        <v>613113.4515</v>
      </c>
      <c r="I43" s="58">
        <f>I35*I7</f>
        <v>573563.1102313199</v>
      </c>
      <c r="J43" s="58">
        <f>J35*J7</f>
        <v>461027.4814775</v>
      </c>
      <c r="K43" s="58">
        <f>K35*K7</f>
        <v>566308.1298585599</v>
      </c>
      <c r="L43" s="58">
        <f>L35*L7</f>
        <v>242530.16384625</v>
      </c>
      <c r="M43" s="58">
        <f>M35*M7</f>
        <v>119634.22626524999</v>
      </c>
      <c r="N43" s="60">
        <f>SUM(B43:M43)</f>
        <v>5301382.8921802</v>
      </c>
    </row>
    <row r="44" spans="1:14" ht="18.75" customHeight="1">
      <c r="A44" s="61" t="s">
        <v>87</v>
      </c>
      <c r="B44" s="58">
        <f aca="true" t="shared" si="14" ref="B44:M44">B36*B7</f>
        <v>-2170.2300043504</v>
      </c>
      <c r="C44" s="58">
        <f t="shared" si="14"/>
        <v>-1503.33</v>
      </c>
      <c r="D44" s="58">
        <f t="shared" si="14"/>
        <v>-1592.4500121368</v>
      </c>
      <c r="E44" s="58">
        <f t="shared" si="14"/>
        <v>-341.7499991938</v>
      </c>
      <c r="F44" s="58">
        <f t="shared" si="14"/>
        <v>-1388.9399904888</v>
      </c>
      <c r="G44" s="58">
        <f t="shared" si="14"/>
        <v>-1818.2400043968</v>
      </c>
      <c r="H44" s="58">
        <f t="shared" si="14"/>
        <v>-1885.9848</v>
      </c>
      <c r="I44" s="58">
        <f t="shared" si="14"/>
        <v>-1835.7799897668</v>
      </c>
      <c r="J44" s="58">
        <f t="shared" si="14"/>
        <v>-1199.6800016974</v>
      </c>
      <c r="K44" s="58">
        <f t="shared" si="14"/>
        <v>-1849.5900026163</v>
      </c>
      <c r="L44" s="58">
        <f t="shared" si="14"/>
        <v>-786.2600049478</v>
      </c>
      <c r="M44" s="58">
        <f t="shared" si="14"/>
        <v>-387.839997925</v>
      </c>
      <c r="N44" s="28">
        <f>SUM(B44:M44)</f>
        <v>-16760.074807519897</v>
      </c>
    </row>
    <row r="45" spans="1:14" ht="18.75" customHeight="1">
      <c r="A45" s="61" t="s">
        <v>47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646.2800000000001</v>
      </c>
      <c r="F45" s="58">
        <f t="shared" si="15"/>
        <v>2157.1200000000003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1733.4</v>
      </c>
      <c r="K45" s="58">
        <f t="shared" si="15"/>
        <v>2602.2400000000002</v>
      </c>
      <c r="L45" s="58">
        <f t="shared" si="15"/>
        <v>1271.16</v>
      </c>
      <c r="M45" s="58">
        <f t="shared" si="15"/>
        <v>710.48</v>
      </c>
      <c r="N45" s="60">
        <f>SUM(B45:M45)</f>
        <v>25042.280000000002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9368.3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96</v>
      </c>
      <c r="B48" s="28">
        <f>+B49+B52+B60+B61</f>
        <v>-75536.38</v>
      </c>
      <c r="C48" s="28">
        <f aca="true" t="shared" si="16" ref="C48:M48">+C49+C52+C60+C61</f>
        <v>-78432.34</v>
      </c>
      <c r="D48" s="28">
        <f t="shared" si="16"/>
        <v>-58104.72</v>
      </c>
      <c r="E48" s="28">
        <f>+E49+E52+E60+E61+E62</f>
        <v>-58632.50673489769</v>
      </c>
      <c r="F48" s="28">
        <f t="shared" si="16"/>
        <v>-1890.510000000002</v>
      </c>
      <c r="G48" s="28">
        <f t="shared" si="16"/>
        <v>-116109.45999999999</v>
      </c>
      <c r="H48" s="28">
        <f t="shared" si="16"/>
        <v>-101852.78</v>
      </c>
      <c r="I48" s="28">
        <f t="shared" si="16"/>
        <v>-50625.22</v>
      </c>
      <c r="J48" s="28">
        <f t="shared" si="16"/>
        <v>-64815.64</v>
      </c>
      <c r="K48" s="28">
        <f t="shared" si="16"/>
        <v>-55146.44</v>
      </c>
      <c r="L48" s="28">
        <f t="shared" si="16"/>
        <v>-33010.1</v>
      </c>
      <c r="M48" s="28">
        <f t="shared" si="16"/>
        <v>-17831.36</v>
      </c>
      <c r="N48" s="28">
        <f>+N49+N52+N60+N61+N62</f>
        <v>-711987.4567348977</v>
      </c>
    </row>
    <row r="49" spans="1:14" ht="18.75" customHeight="1">
      <c r="A49" s="17" t="s">
        <v>48</v>
      </c>
      <c r="B49" s="29">
        <f>B50+B51</f>
        <v>-75232.5</v>
      </c>
      <c r="C49" s="29">
        <f>C50+C51</f>
        <v>-78312.5</v>
      </c>
      <c r="D49" s="29">
        <f>D50+D51</f>
        <v>-58002</v>
      </c>
      <c r="E49" s="29">
        <f>E50+E51</f>
        <v>-12008.5</v>
      </c>
      <c r="F49" s="29">
        <f aca="true" t="shared" si="17" ref="F49:M49">F50+F51</f>
        <v>-44485</v>
      </c>
      <c r="G49" s="29">
        <f t="shared" si="17"/>
        <v>-86058</v>
      </c>
      <c r="H49" s="29">
        <f t="shared" si="17"/>
        <v>-101741.5</v>
      </c>
      <c r="I49" s="29">
        <f t="shared" si="17"/>
        <v>-50522.5</v>
      </c>
      <c r="J49" s="29">
        <f t="shared" si="17"/>
        <v>-64225</v>
      </c>
      <c r="K49" s="29">
        <f t="shared" si="17"/>
        <v>-55048</v>
      </c>
      <c r="L49" s="29">
        <f t="shared" si="17"/>
        <v>-32924.5</v>
      </c>
      <c r="M49" s="29">
        <f t="shared" si="17"/>
        <v>-17780</v>
      </c>
      <c r="N49" s="28">
        <f aca="true" t="shared" si="18" ref="N49:N62">SUM(B49:M49)</f>
        <v>-676340</v>
      </c>
    </row>
    <row r="50" spans="1:14" ht="18.75" customHeight="1">
      <c r="A50" s="13" t="s">
        <v>49</v>
      </c>
      <c r="B50" s="20">
        <f>ROUND(-B9*$D$3,2)</f>
        <v>-75232.5</v>
      </c>
      <c r="C50" s="20">
        <f>ROUND(-C9*$D$3,2)</f>
        <v>-78312.5</v>
      </c>
      <c r="D50" s="20">
        <f>ROUND(-D9*$D$3,2)</f>
        <v>-58002</v>
      </c>
      <c r="E50" s="20">
        <f>ROUND(-E9*$D$3,2)</f>
        <v>-12008.5</v>
      </c>
      <c r="F50" s="20">
        <f aca="true" t="shared" si="19" ref="F50:M50">ROUND(-F9*$D$3,2)</f>
        <v>-44485</v>
      </c>
      <c r="G50" s="20">
        <f t="shared" si="19"/>
        <v>-86058</v>
      </c>
      <c r="H50" s="20">
        <f t="shared" si="19"/>
        <v>-101741.5</v>
      </c>
      <c r="I50" s="20">
        <f t="shared" si="19"/>
        <v>-50522.5</v>
      </c>
      <c r="J50" s="20">
        <f t="shared" si="19"/>
        <v>-64225</v>
      </c>
      <c r="K50" s="20">
        <f t="shared" si="19"/>
        <v>-55048</v>
      </c>
      <c r="L50" s="20">
        <f t="shared" si="19"/>
        <v>-32924.5</v>
      </c>
      <c r="M50" s="20">
        <f t="shared" si="19"/>
        <v>-17780</v>
      </c>
      <c r="N50" s="49">
        <f t="shared" si="18"/>
        <v>-676340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-1729.1199999999997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.75" customHeight="1">
      <c r="A62" s="17" t="s">
        <v>107</v>
      </c>
      <c r="B62" s="67"/>
      <c r="C62" s="67"/>
      <c r="D62" s="67"/>
      <c r="E62" s="66">
        <v>-33918.33673489769</v>
      </c>
      <c r="F62" s="67"/>
      <c r="G62" s="67"/>
      <c r="H62" s="67"/>
      <c r="I62" s="67"/>
      <c r="J62" s="67"/>
      <c r="K62" s="67"/>
      <c r="L62" s="67"/>
      <c r="M62" s="67"/>
      <c r="N62" s="27">
        <f t="shared" si="18"/>
        <v>-33918.33673489769</v>
      </c>
    </row>
    <row r="63" spans="1:14" ht="21" customHeight="1">
      <c r="A63" s="2" t="s">
        <v>101</v>
      </c>
      <c r="B63" s="32">
        <f aca="true" t="shared" si="22" ref="B63:M63">+B42+B48</f>
        <v>605230.0825303296</v>
      </c>
      <c r="C63" s="32">
        <f t="shared" si="22"/>
        <v>378694.9475</v>
      </c>
      <c r="D63" s="32">
        <f t="shared" si="22"/>
        <v>436811.0468893632</v>
      </c>
      <c r="E63" s="32">
        <f t="shared" si="22"/>
        <v>59078.16324690853</v>
      </c>
      <c r="F63" s="32">
        <f t="shared" si="22"/>
        <v>429546.1217495111</v>
      </c>
      <c r="G63" s="32">
        <f t="shared" si="22"/>
        <v>440974.25033974333</v>
      </c>
      <c r="H63" s="32">
        <f t="shared" si="22"/>
        <v>512272.2467</v>
      </c>
      <c r="I63" s="32">
        <f t="shared" si="22"/>
        <v>523648.71024155314</v>
      </c>
      <c r="J63" s="32">
        <f t="shared" si="22"/>
        <v>396745.5614758026</v>
      </c>
      <c r="K63" s="32">
        <f t="shared" si="22"/>
        <v>511914.33985594363</v>
      </c>
      <c r="L63" s="32">
        <f t="shared" si="22"/>
        <v>210004.9638413022</v>
      </c>
      <c r="M63" s="32">
        <f t="shared" si="22"/>
        <v>102125.50626732499</v>
      </c>
      <c r="N63" s="32">
        <f>SUM(B63:M63)</f>
        <v>4607045.940637782</v>
      </c>
    </row>
    <row r="64" spans="1:14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8">
        <f>SUM(B67:B80)</f>
        <v>605230.08</v>
      </c>
      <c r="C66" s="38">
        <f aca="true" t="shared" si="23" ref="C66:M66">SUM(C67:C80)</f>
        <v>378694.95</v>
      </c>
      <c r="D66" s="38">
        <f t="shared" si="23"/>
        <v>436811.05</v>
      </c>
      <c r="E66" s="38">
        <f t="shared" si="23"/>
        <v>59078.16</v>
      </c>
      <c r="F66" s="38">
        <f t="shared" si="23"/>
        <v>429546.12</v>
      </c>
      <c r="G66" s="38">
        <f t="shared" si="23"/>
        <v>440974.25</v>
      </c>
      <c r="H66" s="38">
        <f t="shared" si="23"/>
        <v>512272.25</v>
      </c>
      <c r="I66" s="38">
        <f t="shared" si="23"/>
        <v>523648.71</v>
      </c>
      <c r="J66" s="38">
        <f t="shared" si="23"/>
        <v>396745.56</v>
      </c>
      <c r="K66" s="38">
        <f t="shared" si="23"/>
        <v>511914.34</v>
      </c>
      <c r="L66" s="38">
        <f t="shared" si="23"/>
        <v>210004.96</v>
      </c>
      <c r="M66" s="38">
        <f t="shared" si="23"/>
        <v>102125.51</v>
      </c>
      <c r="N66" s="32">
        <f>SUM(N67:N80)</f>
        <v>4607045.9399999995</v>
      </c>
    </row>
    <row r="67" spans="1:14" ht="18.75" customHeight="1">
      <c r="A67" s="17" t="s">
        <v>91</v>
      </c>
      <c r="B67" s="38">
        <v>116162.66</v>
      </c>
      <c r="C67" s="38">
        <v>107071.87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223234.53</v>
      </c>
    </row>
    <row r="68" spans="1:14" ht="18.75" customHeight="1">
      <c r="A68" s="17" t="s">
        <v>92</v>
      </c>
      <c r="B68" s="38">
        <v>489067.42</v>
      </c>
      <c r="C68" s="38">
        <v>271623.08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760690.5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v>436811.05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436811.05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29">
        <v>59078.16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2">
        <f t="shared" si="24"/>
        <v>59078.16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429546.12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429546.12</v>
      </c>
    </row>
    <row r="72" spans="1:14" ht="18.75" customHeight="1">
      <c r="A72" s="17" t="s">
        <v>105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440974.25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440974.25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394119.29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394119.29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118152.96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118152.96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523648.71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523648.71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396745.56</v>
      </c>
      <c r="K76" s="37">
        <v>0</v>
      </c>
      <c r="L76" s="37">
        <v>0</v>
      </c>
      <c r="M76" s="37">
        <v>0</v>
      </c>
      <c r="N76" s="32">
        <f t="shared" si="24"/>
        <v>396745.56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511914.34</v>
      </c>
      <c r="L77" s="37">
        <v>0</v>
      </c>
      <c r="M77" s="65"/>
      <c r="N77" s="29">
        <f t="shared" si="24"/>
        <v>511914.34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210004.96</v>
      </c>
      <c r="M78" s="37">
        <v>0</v>
      </c>
      <c r="N78" s="32">
        <f t="shared" si="24"/>
        <v>210004.96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102125.51</v>
      </c>
      <c r="N79" s="29">
        <f t="shared" si="24"/>
        <v>102125.51</v>
      </c>
    </row>
    <row r="80" spans="1:14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2.085090817716379</v>
      </c>
      <c r="C84" s="47">
        <v>2.095017067385795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1.8114890808679762</v>
      </c>
      <c r="C85" s="47">
        <v>1.7363394351292865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1.6774946342326196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2.1343342819134055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1.9690232928799478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102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1.560878304361238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1.8336031350048139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1.7917565396587143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1.7770080986776364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1.9999878737327983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1.9114644558166796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2.275059811090952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2.225957807892466</v>
      </c>
      <c r="N96" s="53"/>
    </row>
    <row r="97" ht="21" customHeight="1">
      <c r="A97" s="42" t="s">
        <v>100</v>
      </c>
    </row>
    <row r="100" ht="14.25">
      <c r="B100" s="43"/>
    </row>
    <row r="101" ht="14.25">
      <c r="H101" s="44"/>
    </row>
    <row r="102" ht="14.25"/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2015-10-23T19:05:38Z</dcterms:modified>
  <cp:category/>
  <cp:version/>
  <cp:contentType/>
  <cp:contentStatus/>
</cp:coreProperties>
</file>