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<sst xmlns="http://schemas.openxmlformats.org/spreadsheetml/2006/main" count="109" uniqueCount="107">
  <si>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</si>
  <si>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</si>
  <si>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</si>
  <si>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</si>
  <si>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</si>
  <si>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</si>
  <si>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</si>
  <si>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</si>
  <si>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</si>
  <si>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</si>
  <si>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</si>
  <si>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</si>
  <si>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</si>
  <si>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</si>
  <si>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</si>
  <si>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</si>
  <si>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</si>
  <si>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</si>
  <si>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</si>
  <si>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</si>
  <si>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</si>
  <si>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</si>
  <si>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</si>
  <si>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</si>
  <si>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</si>
  <si>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</si>
  <si>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</si>
  <si>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</si>
  <si>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</si>
  <si>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</si>
  <si>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</si>
  <si>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</si>
  <si>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</si>
  <si>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</si>
  <si>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</si>
  <si>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</si>
  <si>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</si>
  <si>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</si>
  <si>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</si>
  <si>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</si>
  <si>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</si>
  <si>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</si>
  <si>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</si>
  <si>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</si>
  <si>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</si>
  <si>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</si>
  <si>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</si>
  <si>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</si>
  <si>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</si>
  <si>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</si>
  <si>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</si>
  <si>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</si>
  <si>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</si>
  <si>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</si>
  <si>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</si>
  <si>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</si>
  <si>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</si>
  <si>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</si>
  <si>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</si>
  <si>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</si>
  <si>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</si>
  <si>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</si>
  <si>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</si>
  <si>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</si>
  <si>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</si>
  <si>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</si>
  <si>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</si>
  <si>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</si>
  <si>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</si>
  <si>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</si>
  <si>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</si>
  <si>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</si>
  <si>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</si>
  <si>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</si>
  <si>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</si>
  <si>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</si>
  <si>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</si>
  <si>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</si>
  <si>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</si>
  <si>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</si>
  <si>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</si>
  <si>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</si>
  <si>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</si>
  <si>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</si>
  <si>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</si>
  <si>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</si>
  <si>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</si>
  <si>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</si>
  <si>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</si>
  <si>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</si>
  <si>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</si>
  <si>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</si>
  <si>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</si>
  <si>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</si>
  <si>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</si>
  <si>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</si>
  <si>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</si>
  <si>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</si>
  <si>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</si>
  <si>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</si>
  <si>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</si>
  <si>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</si>
  <si>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</si>
  <si>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</si>
  <si>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</si>
  <si>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</si>
  <si>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16/10/15 - VENCIMENTO 23/10/15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</si>
</sst>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70" fontId="43" fillId="0" borderId="10" xfId="45" applyNumberFormat="1" applyFont="1" applyFill="1" applyBorder="1" applyAlignment="1">
      <alignment vertical="center"/>
    </xf>
    <xf numFmtId="44" fontId="43" fillId="0" borderId="10" xfId="45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6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6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6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875" style="1" bestFit="1" customWidth="1"/>
    <col min="17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488764</v>
      </c>
      <c r="C7" s="10">
        <f>C8+C20+C24</f>
        <v>360792</v>
      </c>
      <c r="D7" s="10">
        <f>D8+D20+D24</f>
        <v>367555</v>
      </c>
      <c r="E7" s="10">
        <f>E8+E20+E24</f>
        <v>61991</v>
      </c>
      <c r="F7" s="10">
        <f aca="true" t="shared" si="0" ref="F7:M7">F8+F20+F24</f>
        <v>300069</v>
      </c>
      <c r="G7" s="10">
        <f t="shared" si="0"/>
        <v>505033</v>
      </c>
      <c r="H7" s="10">
        <f t="shared" si="0"/>
        <v>462242</v>
      </c>
      <c r="I7" s="10">
        <f t="shared" si="0"/>
        <v>425114</v>
      </c>
      <c r="J7" s="10">
        <f t="shared" si="0"/>
        <v>302235</v>
      </c>
      <c r="K7" s="10">
        <f t="shared" si="0"/>
        <v>361405</v>
      </c>
      <c r="L7" s="10">
        <f t="shared" si="0"/>
        <v>158023</v>
      </c>
      <c r="M7" s="10">
        <f t="shared" si="0"/>
        <v>85908</v>
      </c>
      <c r="N7" s="10">
        <f>+N8+N20+N24</f>
        <v>3879131</v>
      </c>
    </row>
    <row r="8" spans="1:14" ht="18.75" customHeight="1">
      <c r="A8" s="11" t="s">
        <v>27</v>
      </c>
      <c r="B8" s="12">
        <f>+B9+B12+B16</f>
        <v>287828</v>
      </c>
      <c r="C8" s="12">
        <f>+C9+C12+C16</f>
        <v>223943</v>
      </c>
      <c r="D8" s="12">
        <f>+D9+D12+D16</f>
        <v>241832</v>
      </c>
      <c r="E8" s="12">
        <f>+E9+E12+E16</f>
        <v>39146</v>
      </c>
      <c r="F8" s="12">
        <f aca="true" t="shared" si="1" ref="F8:M8">+F9+F12+F16</f>
        <v>186950</v>
      </c>
      <c r="G8" s="12">
        <f t="shared" si="1"/>
        <v>318121</v>
      </c>
      <c r="H8" s="12">
        <f t="shared" si="1"/>
        <v>279666</v>
      </c>
      <c r="I8" s="12">
        <f t="shared" si="1"/>
        <v>262650</v>
      </c>
      <c r="J8" s="12">
        <f t="shared" si="1"/>
        <v>187767</v>
      </c>
      <c r="K8" s="12">
        <f t="shared" si="1"/>
        <v>209782</v>
      </c>
      <c r="L8" s="12">
        <f t="shared" si="1"/>
        <v>99428</v>
      </c>
      <c r="M8" s="12">
        <f t="shared" si="1"/>
        <v>56029</v>
      </c>
      <c r="N8" s="12">
        <f>SUM(B8:M8)</f>
        <v>2393142</v>
      </c>
    </row>
    <row r="9" spans="1:14" ht="18.75" customHeight="1">
      <c r="A9" s="13" t="s">
        <v>4</v>
      </c>
      <c r="B9" s="14">
        <v>22354</v>
      </c>
      <c r="C9" s="14">
        <v>23450</v>
      </c>
      <c r="D9" s="14">
        <v>15531</v>
      </c>
      <c r="E9" s="14">
        <v>2865</v>
      </c>
      <c r="F9" s="14">
        <v>13346</v>
      </c>
      <c r="G9" s="14">
        <v>25294</v>
      </c>
      <c r="H9" s="14">
        <v>30823</v>
      </c>
      <c r="I9" s="14">
        <v>14279</v>
      </c>
      <c r="J9" s="14">
        <v>19239</v>
      </c>
      <c r="K9" s="14">
        <v>14691</v>
      </c>
      <c r="L9" s="14">
        <v>11260</v>
      </c>
      <c r="M9" s="14">
        <v>6558</v>
      </c>
      <c r="N9" s="12">
        <f aca="true" t="shared" si="2" ref="N9:N19">SUM(B9:M9)</f>
        <v>199690</v>
      </c>
    </row>
    <row r="10" spans="1:14" ht="18.75" customHeight="1">
      <c r="A10" s="15" t="s">
        <v>5</v>
      </c>
      <c r="B10" s="14">
        <f>+B9-B11</f>
        <v>22354</v>
      </c>
      <c r="C10" s="14">
        <f>+C9-C11</f>
        <v>23450</v>
      </c>
      <c r="D10" s="14">
        <f>+D9-D11</f>
        <v>15531</v>
      </c>
      <c r="E10" s="14">
        <f>+E9-E11</f>
        <v>2865</v>
      </c>
      <c r="F10" s="14">
        <f aca="true" t="shared" si="3" ref="F10:M10">+F9-F11</f>
        <v>13346</v>
      </c>
      <c r="G10" s="14">
        <f t="shared" si="3"/>
        <v>25294</v>
      </c>
      <c r="H10" s="14">
        <f t="shared" si="3"/>
        <v>30823</v>
      </c>
      <c r="I10" s="14">
        <f t="shared" si="3"/>
        <v>14279</v>
      </c>
      <c r="J10" s="14">
        <f t="shared" si="3"/>
        <v>19239</v>
      </c>
      <c r="K10" s="14">
        <f t="shared" si="3"/>
        <v>14691</v>
      </c>
      <c r="L10" s="14">
        <f t="shared" si="3"/>
        <v>11260</v>
      </c>
      <c r="M10" s="14">
        <f t="shared" si="3"/>
        <v>6558</v>
      </c>
      <c r="N10" s="12">
        <f t="shared" si="2"/>
        <v>199690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196000</v>
      </c>
      <c r="C12" s="14">
        <f>C13+C14+C15</f>
        <v>151757</v>
      </c>
      <c r="D12" s="14">
        <f>D13+D14+D15</f>
        <v>179343</v>
      </c>
      <c r="E12" s="14">
        <f>E13+E14+E15</f>
        <v>28133</v>
      </c>
      <c r="F12" s="14">
        <f aca="true" t="shared" si="4" ref="F12:M12">F13+F14+F15</f>
        <v>132042</v>
      </c>
      <c r="G12" s="14">
        <f t="shared" si="4"/>
        <v>224583</v>
      </c>
      <c r="H12" s="14">
        <f t="shared" si="4"/>
        <v>193239</v>
      </c>
      <c r="I12" s="14">
        <f t="shared" si="4"/>
        <v>190642</v>
      </c>
      <c r="J12" s="14">
        <f t="shared" si="4"/>
        <v>130550</v>
      </c>
      <c r="K12" s="14">
        <f t="shared" si="4"/>
        <v>148259</v>
      </c>
      <c r="L12" s="14">
        <f t="shared" si="4"/>
        <v>71210</v>
      </c>
      <c r="M12" s="14">
        <f t="shared" si="4"/>
        <v>40715</v>
      </c>
      <c r="N12" s="12">
        <f t="shared" si="2"/>
        <v>1686473</v>
      </c>
    </row>
    <row r="13" spans="1:14" ht="18.75" customHeight="1">
      <c r="A13" s="15" t="s">
        <v>7</v>
      </c>
      <c r="B13" s="14">
        <v>92970</v>
      </c>
      <c r="C13" s="14">
        <v>72677</v>
      </c>
      <c r="D13" s="14">
        <v>83946</v>
      </c>
      <c r="E13" s="14">
        <v>13352</v>
      </c>
      <c r="F13" s="14">
        <v>62334</v>
      </c>
      <c r="G13" s="14">
        <v>106923</v>
      </c>
      <c r="H13" s="14">
        <v>97027</v>
      </c>
      <c r="I13" s="14">
        <v>94516</v>
      </c>
      <c r="J13" s="14">
        <v>61757</v>
      </c>
      <c r="K13" s="14">
        <v>71040</v>
      </c>
      <c r="L13" s="14">
        <v>34173</v>
      </c>
      <c r="M13" s="14">
        <v>18845</v>
      </c>
      <c r="N13" s="12">
        <f t="shared" si="2"/>
        <v>809560</v>
      </c>
    </row>
    <row r="14" spans="1:14" ht="18.75" customHeight="1">
      <c r="A14" s="15" t="s">
        <v>8</v>
      </c>
      <c r="B14" s="14">
        <v>95317</v>
      </c>
      <c r="C14" s="14">
        <v>69986</v>
      </c>
      <c r="D14" s="14">
        <v>89215</v>
      </c>
      <c r="E14" s="14">
        <v>13255</v>
      </c>
      <c r="F14" s="14">
        <v>63504</v>
      </c>
      <c r="G14" s="14">
        <v>104044</v>
      </c>
      <c r="H14" s="14">
        <v>86758</v>
      </c>
      <c r="I14" s="14">
        <v>90218</v>
      </c>
      <c r="J14" s="14">
        <v>63057</v>
      </c>
      <c r="K14" s="14">
        <v>72074</v>
      </c>
      <c r="L14" s="14">
        <v>34042</v>
      </c>
      <c r="M14" s="14">
        <v>20317</v>
      </c>
      <c r="N14" s="12">
        <f t="shared" si="2"/>
        <v>801787</v>
      </c>
    </row>
    <row r="15" spans="1:14" ht="18.75" customHeight="1">
      <c r="A15" s="15" t="s">
        <v>9</v>
      </c>
      <c r="B15" s="14">
        <v>7713</v>
      </c>
      <c r="C15" s="14">
        <v>9094</v>
      </c>
      <c r="D15" s="14">
        <v>6182</v>
      </c>
      <c r="E15" s="14">
        <v>1526</v>
      </c>
      <c r="F15" s="14">
        <v>6204</v>
      </c>
      <c r="G15" s="14">
        <v>13616</v>
      </c>
      <c r="H15" s="14">
        <v>9454</v>
      </c>
      <c r="I15" s="14">
        <v>5908</v>
      </c>
      <c r="J15" s="14">
        <v>5736</v>
      </c>
      <c r="K15" s="14">
        <v>5145</v>
      </c>
      <c r="L15" s="14">
        <v>2995</v>
      </c>
      <c r="M15" s="14">
        <v>1553</v>
      </c>
      <c r="N15" s="12">
        <f t="shared" si="2"/>
        <v>75126</v>
      </c>
    </row>
    <row r="16" spans="1:14" ht="18.75" customHeight="1">
      <c r="A16" s="16" t="s">
        <v>26</v>
      </c>
      <c r="B16" s="14">
        <f>B17+B18+B19</f>
        <v>69474</v>
      </c>
      <c r="C16" s="14">
        <f>C17+C18+C19</f>
        <v>48736</v>
      </c>
      <c r="D16" s="14">
        <f>D17+D18+D19</f>
        <v>46958</v>
      </c>
      <c r="E16" s="14">
        <f>E17+E18+E19</f>
        <v>8148</v>
      </c>
      <c r="F16" s="14">
        <f aca="true" t="shared" si="5" ref="F16:M16">F17+F18+F19</f>
        <v>41562</v>
      </c>
      <c r="G16" s="14">
        <f t="shared" si="5"/>
        <v>68244</v>
      </c>
      <c r="H16" s="14">
        <f t="shared" si="5"/>
        <v>55604</v>
      </c>
      <c r="I16" s="14">
        <f t="shared" si="5"/>
        <v>57729</v>
      </c>
      <c r="J16" s="14">
        <f t="shared" si="5"/>
        <v>37978</v>
      </c>
      <c r="K16" s="14">
        <f t="shared" si="5"/>
        <v>46832</v>
      </c>
      <c r="L16" s="14">
        <f t="shared" si="5"/>
        <v>16958</v>
      </c>
      <c r="M16" s="14">
        <f t="shared" si="5"/>
        <v>8756</v>
      </c>
      <c r="N16" s="12">
        <f t="shared" si="2"/>
        <v>506979</v>
      </c>
    </row>
    <row r="17" spans="1:14" ht="18.75" customHeight="1">
      <c r="A17" s="15" t="s">
        <v>23</v>
      </c>
      <c r="B17" s="14">
        <v>8762</v>
      </c>
      <c r="C17" s="14">
        <v>6567</v>
      </c>
      <c r="D17" s="14">
        <v>5825</v>
      </c>
      <c r="E17" s="14">
        <v>1045</v>
      </c>
      <c r="F17" s="14">
        <v>5449</v>
      </c>
      <c r="G17" s="14">
        <v>10004</v>
      </c>
      <c r="H17" s="14">
        <v>8276</v>
      </c>
      <c r="I17" s="14">
        <v>8204</v>
      </c>
      <c r="J17" s="14">
        <v>5680</v>
      </c>
      <c r="K17" s="14">
        <v>6973</v>
      </c>
      <c r="L17" s="14">
        <v>2766</v>
      </c>
      <c r="M17" s="14">
        <v>1239</v>
      </c>
      <c r="N17" s="12">
        <f t="shared" si="2"/>
        <v>70790</v>
      </c>
    </row>
    <row r="18" spans="1:14" ht="18.75" customHeight="1">
      <c r="A18" s="15" t="s">
        <v>24</v>
      </c>
      <c r="B18" s="14">
        <v>3512</v>
      </c>
      <c r="C18" s="14">
        <v>1718</v>
      </c>
      <c r="D18" s="14">
        <v>3523</v>
      </c>
      <c r="E18" s="14">
        <v>460</v>
      </c>
      <c r="F18" s="14">
        <v>2273</v>
      </c>
      <c r="G18" s="14">
        <v>3378</v>
      </c>
      <c r="H18" s="14">
        <v>3525</v>
      </c>
      <c r="I18" s="14">
        <v>3656</v>
      </c>
      <c r="J18" s="14">
        <v>2249</v>
      </c>
      <c r="K18" s="14">
        <v>3721</v>
      </c>
      <c r="L18" s="14">
        <v>1234</v>
      </c>
      <c r="M18" s="14">
        <v>560</v>
      </c>
      <c r="N18" s="12">
        <f t="shared" si="2"/>
        <v>29809</v>
      </c>
    </row>
    <row r="19" spans="1:14" ht="18.75" customHeight="1">
      <c r="A19" s="15" t="s">
        <v>25</v>
      </c>
      <c r="B19" s="14">
        <v>57200</v>
      </c>
      <c r="C19" s="14">
        <v>40451</v>
      </c>
      <c r="D19" s="14">
        <v>37610</v>
      </c>
      <c r="E19" s="14">
        <v>6643</v>
      </c>
      <c r="F19" s="14">
        <v>33840</v>
      </c>
      <c r="G19" s="14">
        <v>54862</v>
      </c>
      <c r="H19" s="14">
        <v>43803</v>
      </c>
      <c r="I19" s="14">
        <v>45869</v>
      </c>
      <c r="J19" s="14">
        <v>30049</v>
      </c>
      <c r="K19" s="14">
        <v>36138</v>
      </c>
      <c r="L19" s="14">
        <v>12958</v>
      </c>
      <c r="M19" s="14">
        <v>6957</v>
      </c>
      <c r="N19" s="12">
        <f t="shared" si="2"/>
        <v>406380</v>
      </c>
    </row>
    <row r="20" spans="1:14" ht="18.75" customHeight="1">
      <c r="A20" s="17" t="s">
        <v>10</v>
      </c>
      <c r="B20" s="18">
        <f>B21+B22+B23</f>
        <v>142003</v>
      </c>
      <c r="C20" s="18">
        <f>C21+C22+C23</f>
        <v>87273</v>
      </c>
      <c r="D20" s="18">
        <f>D21+D22+D23</f>
        <v>80093</v>
      </c>
      <c r="E20" s="18">
        <f>E21+E22+E23</f>
        <v>13524</v>
      </c>
      <c r="F20" s="18">
        <f aca="true" t="shared" si="6" ref="F20:M20">F21+F22+F23</f>
        <v>67431</v>
      </c>
      <c r="G20" s="18">
        <f t="shared" si="6"/>
        <v>114995</v>
      </c>
      <c r="H20" s="18">
        <f t="shared" si="6"/>
        <v>119311</v>
      </c>
      <c r="I20" s="18">
        <f t="shared" si="6"/>
        <v>117854</v>
      </c>
      <c r="J20" s="18">
        <f t="shared" si="6"/>
        <v>76413</v>
      </c>
      <c r="K20" s="18">
        <f t="shared" si="6"/>
        <v>116065</v>
      </c>
      <c r="L20" s="18">
        <f t="shared" si="6"/>
        <v>46171</v>
      </c>
      <c r="M20" s="18">
        <f t="shared" si="6"/>
        <v>24443</v>
      </c>
      <c r="N20" s="12">
        <f aca="true" t="shared" si="7" ref="N20:N26">SUM(B20:M20)</f>
        <v>1005576</v>
      </c>
    </row>
    <row r="21" spans="1:14" ht="18.75" customHeight="1">
      <c r="A21" s="13" t="s">
        <v>11</v>
      </c>
      <c r="B21" s="14">
        <v>73683</v>
      </c>
      <c r="C21" s="14">
        <v>48075</v>
      </c>
      <c r="D21" s="14">
        <v>43190</v>
      </c>
      <c r="E21" s="14">
        <v>7258</v>
      </c>
      <c r="F21" s="14">
        <v>36592</v>
      </c>
      <c r="G21" s="14">
        <v>62938</v>
      </c>
      <c r="H21" s="14">
        <v>67889</v>
      </c>
      <c r="I21" s="14">
        <v>65394</v>
      </c>
      <c r="J21" s="14">
        <v>41173</v>
      </c>
      <c r="K21" s="14">
        <v>61073</v>
      </c>
      <c r="L21" s="14">
        <v>24742</v>
      </c>
      <c r="M21" s="14">
        <v>12790</v>
      </c>
      <c r="N21" s="12">
        <f t="shared" si="7"/>
        <v>544797</v>
      </c>
    </row>
    <row r="22" spans="1:14" ht="18.75" customHeight="1">
      <c r="A22" s="13" t="s">
        <v>12</v>
      </c>
      <c r="B22" s="14">
        <v>64041</v>
      </c>
      <c r="C22" s="14">
        <v>35596</v>
      </c>
      <c r="D22" s="14">
        <v>34685</v>
      </c>
      <c r="E22" s="14">
        <v>5700</v>
      </c>
      <c r="F22" s="14">
        <v>28568</v>
      </c>
      <c r="G22" s="14">
        <v>46948</v>
      </c>
      <c r="H22" s="14">
        <v>47481</v>
      </c>
      <c r="I22" s="14">
        <v>49416</v>
      </c>
      <c r="J22" s="14">
        <v>32774</v>
      </c>
      <c r="K22" s="14">
        <v>51838</v>
      </c>
      <c r="L22" s="14">
        <v>20032</v>
      </c>
      <c r="M22" s="14">
        <v>10999</v>
      </c>
      <c r="N22" s="12">
        <f t="shared" si="7"/>
        <v>428078</v>
      </c>
    </row>
    <row r="23" spans="1:14" ht="18.75" customHeight="1">
      <c r="A23" s="13" t="s">
        <v>13</v>
      </c>
      <c r="B23" s="14">
        <v>4279</v>
      </c>
      <c r="C23" s="14">
        <v>3602</v>
      </c>
      <c r="D23" s="14">
        <v>2218</v>
      </c>
      <c r="E23" s="14">
        <v>566</v>
      </c>
      <c r="F23" s="14">
        <v>2271</v>
      </c>
      <c r="G23" s="14">
        <v>5109</v>
      </c>
      <c r="H23" s="14">
        <v>3941</v>
      </c>
      <c r="I23" s="14">
        <v>3044</v>
      </c>
      <c r="J23" s="14">
        <v>2466</v>
      </c>
      <c r="K23" s="14">
        <v>3154</v>
      </c>
      <c r="L23" s="14">
        <v>1397</v>
      </c>
      <c r="M23" s="14">
        <v>654</v>
      </c>
      <c r="N23" s="12">
        <f t="shared" si="7"/>
        <v>32701</v>
      </c>
    </row>
    <row r="24" spans="1:14" ht="18.75" customHeight="1">
      <c r="A24" s="17" t="s">
        <v>14</v>
      </c>
      <c r="B24" s="14">
        <f>B25+B26</f>
        <v>58933</v>
      </c>
      <c r="C24" s="14">
        <f>C25+C26</f>
        <v>49576</v>
      </c>
      <c r="D24" s="14">
        <f>D25+D26</f>
        <v>45630</v>
      </c>
      <c r="E24" s="14">
        <f>E25+E26</f>
        <v>9321</v>
      </c>
      <c r="F24" s="14">
        <f aca="true" t="shared" si="8" ref="F24:M24">F25+F26</f>
        <v>45688</v>
      </c>
      <c r="G24" s="14">
        <f t="shared" si="8"/>
        <v>71917</v>
      </c>
      <c r="H24" s="14">
        <f t="shared" si="8"/>
        <v>63265</v>
      </c>
      <c r="I24" s="14">
        <f t="shared" si="8"/>
        <v>44610</v>
      </c>
      <c r="J24" s="14">
        <f t="shared" si="8"/>
        <v>38055</v>
      </c>
      <c r="K24" s="14">
        <f t="shared" si="8"/>
        <v>35558</v>
      </c>
      <c r="L24" s="14">
        <f t="shared" si="8"/>
        <v>12424</v>
      </c>
      <c r="M24" s="14">
        <f t="shared" si="8"/>
        <v>5436</v>
      </c>
      <c r="N24" s="12">
        <f t="shared" si="7"/>
        <v>480413</v>
      </c>
    </row>
    <row r="25" spans="1:14" ht="18.75" customHeight="1">
      <c r="A25" s="13" t="s">
        <v>15</v>
      </c>
      <c r="B25" s="14">
        <v>37717</v>
      </c>
      <c r="C25" s="14">
        <v>31729</v>
      </c>
      <c r="D25" s="14">
        <v>29203</v>
      </c>
      <c r="E25" s="14">
        <v>5965</v>
      </c>
      <c r="F25" s="14">
        <v>29240</v>
      </c>
      <c r="G25" s="14">
        <v>46027</v>
      </c>
      <c r="H25" s="14">
        <v>40490</v>
      </c>
      <c r="I25" s="14">
        <v>28550</v>
      </c>
      <c r="J25" s="14">
        <v>24355</v>
      </c>
      <c r="K25" s="14">
        <v>22757</v>
      </c>
      <c r="L25" s="14">
        <v>7951</v>
      </c>
      <c r="M25" s="14">
        <v>3479</v>
      </c>
      <c r="N25" s="12">
        <f t="shared" si="7"/>
        <v>307463</v>
      </c>
    </row>
    <row r="26" spans="1:14" ht="18.75" customHeight="1">
      <c r="A26" s="13" t="s">
        <v>16</v>
      </c>
      <c r="B26" s="14">
        <v>21216</v>
      </c>
      <c r="C26" s="14">
        <v>17847</v>
      </c>
      <c r="D26" s="14">
        <v>16427</v>
      </c>
      <c r="E26" s="14">
        <v>3356</v>
      </c>
      <c r="F26" s="14">
        <v>16448</v>
      </c>
      <c r="G26" s="14">
        <v>25890</v>
      </c>
      <c r="H26" s="14">
        <v>22775</v>
      </c>
      <c r="I26" s="14">
        <v>16060</v>
      </c>
      <c r="J26" s="14">
        <v>13700</v>
      </c>
      <c r="K26" s="14">
        <v>12801</v>
      </c>
      <c r="L26" s="14">
        <v>4473</v>
      </c>
      <c r="M26" s="14">
        <v>1957</v>
      </c>
      <c r="N26" s="12">
        <f t="shared" si="7"/>
        <v>172950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0.9845402582841617</v>
      </c>
      <c r="C32" s="23">
        <f aca="true" t="shared" si="9" ref="C32:M32">(((+C$8+C$20)*C$29)+(C$24*C$30))/C$7</f>
        <v>1</v>
      </c>
      <c r="D32" s="23">
        <f t="shared" si="9"/>
        <v>0.9933535674933004</v>
      </c>
      <c r="E32" s="23">
        <f t="shared" si="9"/>
        <v>0.9864487135229307</v>
      </c>
      <c r="F32" s="23">
        <f t="shared" si="9"/>
        <v>0.9990103209595126</v>
      </c>
      <c r="G32" s="23">
        <f t="shared" si="9"/>
        <v>0.9989604756520861</v>
      </c>
      <c r="H32" s="23">
        <f t="shared" si="9"/>
        <v>1</v>
      </c>
      <c r="I32" s="23">
        <f t="shared" si="9"/>
        <v>0.9987302676458549</v>
      </c>
      <c r="J32" s="23">
        <f t="shared" si="9"/>
        <v>0.998111320661075</v>
      </c>
      <c r="K32" s="23">
        <f t="shared" si="9"/>
        <v>0.9975009388359319</v>
      </c>
      <c r="L32" s="23">
        <f t="shared" si="9"/>
        <v>0.9990172316688077</v>
      </c>
      <c r="M32" s="23">
        <f t="shared" si="9"/>
        <v>0.9950580667691018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1.8550707546590175</v>
      </c>
      <c r="C35" s="26">
        <f>C32*C34</f>
        <v>1.8205</v>
      </c>
      <c r="D35" s="26">
        <f>D32*D34</f>
        <v>1.6756881330044484</v>
      </c>
      <c r="E35" s="26">
        <f>E32*E34</f>
        <v>2.1287563237824845</v>
      </c>
      <c r="F35" s="26">
        <f aca="true" t="shared" si="10" ref="F35:M35">F32*F34</f>
        <v>1.9655528064878411</v>
      </c>
      <c r="G35" s="26">
        <f t="shared" si="10"/>
        <v>1.5585781341123848</v>
      </c>
      <c r="H35" s="26">
        <f t="shared" si="10"/>
        <v>1.8205</v>
      </c>
      <c r="I35" s="26">
        <f t="shared" si="10"/>
        <v>1.7749434316602133</v>
      </c>
      <c r="J35" s="26">
        <f t="shared" si="10"/>
        <v>1.9977198083031416</v>
      </c>
      <c r="K35" s="26">
        <f t="shared" si="10"/>
        <v>1.908917546650323</v>
      </c>
      <c r="L35" s="26">
        <f t="shared" si="10"/>
        <v>2.270666265860033</v>
      </c>
      <c r="M35" s="26">
        <f t="shared" si="10"/>
        <v>2.2204720759952505</v>
      </c>
      <c r="N35" s="27"/>
    </row>
    <row r="36" spans="1:14" ht="18.75" customHeight="1">
      <c r="A36" s="56" t="s">
        <v>43</v>
      </c>
      <c r="B36" s="26">
        <v>-0.0059224697</v>
      </c>
      <c r="C36" s="26">
        <v>-0.006</v>
      </c>
      <c r="D36" s="26">
        <v>-0.0055021425</v>
      </c>
      <c r="E36" s="26">
        <v>-0.0061965447</v>
      </c>
      <c r="F36" s="26">
        <v>-0.0063390753</v>
      </c>
      <c r="G36" s="26">
        <v>-0.0050946968</v>
      </c>
      <c r="H36" s="26">
        <v>-0.0056</v>
      </c>
      <c r="I36" s="26">
        <v>-0.0056809703</v>
      </c>
      <c r="J36" s="26">
        <v>-0.0051984714</v>
      </c>
      <c r="K36" s="26">
        <v>-0.0062346121</v>
      </c>
      <c r="L36" s="26">
        <v>-0.0073613335</v>
      </c>
      <c r="M36" s="26">
        <v>-0.0071985147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646.2800000000001</v>
      </c>
      <c r="F38" s="60">
        <f t="shared" si="11"/>
        <v>2157.1200000000003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1733.4</v>
      </c>
      <c r="K38" s="60">
        <f t="shared" si="11"/>
        <v>2602.2400000000002</v>
      </c>
      <c r="L38" s="60">
        <f t="shared" si="11"/>
        <v>1271.16</v>
      </c>
      <c r="M38" s="60">
        <f t="shared" si="11"/>
        <v>710.48</v>
      </c>
      <c r="N38" s="28">
        <f>SUM(B38:M38)</f>
        <v>25042.280000000002</v>
      </c>
    </row>
    <row r="39" spans="1:14" ht="18.75" customHeight="1">
      <c r="A39" s="56" t="s">
        <v>45</v>
      </c>
      <c r="B39" s="62">
        <v>739</v>
      </c>
      <c r="C39" s="62">
        <v>583</v>
      </c>
      <c r="D39" s="62">
        <v>504</v>
      </c>
      <c r="E39" s="62">
        <v>151</v>
      </c>
      <c r="F39" s="62">
        <v>504</v>
      </c>
      <c r="G39" s="62">
        <v>622</v>
      </c>
      <c r="H39" s="62">
        <v>677</v>
      </c>
      <c r="I39" s="62">
        <v>595</v>
      </c>
      <c r="J39" s="62">
        <v>405</v>
      </c>
      <c r="K39" s="62">
        <v>608</v>
      </c>
      <c r="L39" s="62">
        <v>297</v>
      </c>
      <c r="M39" s="62">
        <v>166</v>
      </c>
      <c r="N39" s="12">
        <f>SUM(B39:M39)</f>
        <v>5851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906960.0323497093</v>
      </c>
      <c r="C42" s="64">
        <f aca="true" t="shared" si="12" ref="C42:M42">C43+C44+C45+C46</f>
        <v>657152.324</v>
      </c>
      <c r="D42" s="64">
        <f t="shared" si="12"/>
        <v>625410.6317398625</v>
      </c>
      <c r="E42" s="64">
        <f t="shared" si="12"/>
        <v>132225.8832651023</v>
      </c>
      <c r="F42" s="64">
        <f t="shared" si="12"/>
        <v>590056.4251038042</v>
      </c>
      <c r="G42" s="64">
        <f t="shared" si="12"/>
        <v>787222.5607961857</v>
      </c>
      <c r="H42" s="64">
        <f t="shared" si="12"/>
        <v>841820.5658000001</v>
      </c>
      <c r="I42" s="64">
        <f t="shared" si="12"/>
        <v>754684.8419986857</v>
      </c>
      <c r="J42" s="64">
        <f t="shared" si="12"/>
        <v>603943.0862589211</v>
      </c>
      <c r="K42" s="64">
        <f t="shared" si="12"/>
        <v>690241.3659611595</v>
      </c>
      <c r="L42" s="64">
        <f t="shared" si="12"/>
        <v>358925.39532632945</v>
      </c>
      <c r="M42" s="64">
        <f t="shared" si="12"/>
        <v>190848.3851037524</v>
      </c>
      <c r="N42" s="64">
        <f>N43+N44+N45+N46</f>
        <v>7139491.497703513</v>
      </c>
    </row>
    <row r="43" spans="1:14" ht="18.75" customHeight="1">
      <c r="A43" s="61" t="s">
        <v>86</v>
      </c>
      <c r="B43" s="58">
        <f aca="true" t="shared" si="13" ref="B43:H43">B35*B7</f>
        <v>906691.80233016</v>
      </c>
      <c r="C43" s="58">
        <f t="shared" si="13"/>
        <v>656821.836</v>
      </c>
      <c r="D43" s="58">
        <f t="shared" si="13"/>
        <v>615907.55172645</v>
      </c>
      <c r="E43" s="58">
        <f t="shared" si="13"/>
        <v>131963.7332676</v>
      </c>
      <c r="F43" s="58">
        <f t="shared" si="13"/>
        <v>589801.46509</v>
      </c>
      <c r="G43" s="58">
        <f t="shared" si="13"/>
        <v>787133.3908051801</v>
      </c>
      <c r="H43" s="58">
        <f t="shared" si="13"/>
        <v>841511.561</v>
      </c>
      <c r="I43" s="58">
        <f>I35*I7</f>
        <v>754553.3020068</v>
      </c>
      <c r="J43" s="58">
        <f>J35*J7</f>
        <v>603780.8462625</v>
      </c>
      <c r="K43" s="58">
        <f>K35*K7</f>
        <v>689892.3459471599</v>
      </c>
      <c r="L43" s="58">
        <f>L35*L7</f>
        <v>358817.49533</v>
      </c>
      <c r="M43" s="58">
        <f>M35*M7</f>
        <v>190756.31510459998</v>
      </c>
      <c r="N43" s="60">
        <f>SUM(B43:M43)</f>
        <v>7127631.644870451</v>
      </c>
    </row>
    <row r="44" spans="1:14" ht="18.75" customHeight="1">
      <c r="A44" s="61" t="s">
        <v>87</v>
      </c>
      <c r="B44" s="58">
        <f aca="true" t="shared" si="14" ref="B44:M44">B36*B7</f>
        <v>-2894.6899804508002</v>
      </c>
      <c r="C44" s="58">
        <f t="shared" si="14"/>
        <v>-2164.752</v>
      </c>
      <c r="D44" s="58">
        <f t="shared" si="14"/>
        <v>-2022.3399865875</v>
      </c>
      <c r="E44" s="58">
        <f t="shared" si="14"/>
        <v>-384.1300024977</v>
      </c>
      <c r="F44" s="58">
        <f t="shared" si="14"/>
        <v>-1902.1599861957</v>
      </c>
      <c r="G44" s="58">
        <f t="shared" si="14"/>
        <v>-2572.9900089944003</v>
      </c>
      <c r="H44" s="58">
        <f t="shared" si="14"/>
        <v>-2588.5552</v>
      </c>
      <c r="I44" s="58">
        <f t="shared" si="14"/>
        <v>-2415.0600081142</v>
      </c>
      <c r="J44" s="58">
        <f t="shared" si="14"/>
        <v>-1571.160003579</v>
      </c>
      <c r="K44" s="58">
        <f t="shared" si="14"/>
        <v>-2253.2199860005</v>
      </c>
      <c r="L44" s="58">
        <f t="shared" si="14"/>
        <v>-1163.2600036705</v>
      </c>
      <c r="M44" s="58">
        <f t="shared" si="14"/>
        <v>-618.4100008476</v>
      </c>
      <c r="N44" s="28">
        <f>SUM(B44:M44)</f>
        <v>-22550.7271669379</v>
      </c>
    </row>
    <row r="45" spans="1:14" ht="18.75" customHeight="1">
      <c r="A45" s="61" t="s">
        <v>47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646.2800000000001</v>
      </c>
      <c r="F45" s="58">
        <f t="shared" si="15"/>
        <v>2157.1200000000003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1733.4</v>
      </c>
      <c r="K45" s="58">
        <f t="shared" si="15"/>
        <v>2602.2400000000002</v>
      </c>
      <c r="L45" s="58">
        <f t="shared" si="15"/>
        <v>1271.16</v>
      </c>
      <c r="M45" s="58">
        <f t="shared" si="15"/>
        <v>710.48</v>
      </c>
      <c r="N45" s="60">
        <f>SUM(B45:M45)</f>
        <v>25042.280000000002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9368.3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-96093.74</v>
      </c>
      <c r="C48" s="28">
        <f aca="true" t="shared" si="16" ref="C48:M48">+C49+C52+C60+C61</f>
        <v>-90092.27</v>
      </c>
      <c r="D48" s="28">
        <f t="shared" si="16"/>
        <v>-67132.08</v>
      </c>
      <c r="E48" s="28">
        <f>+E49+E52+E60</f>
        <v>-166144.22</v>
      </c>
      <c r="F48" s="28">
        <f t="shared" si="16"/>
        <v>-24894.509999999995</v>
      </c>
      <c r="G48" s="28">
        <f t="shared" si="16"/>
        <v>-128592.73999999999</v>
      </c>
      <c r="H48" s="28">
        <f t="shared" si="16"/>
        <v>-125260.73</v>
      </c>
      <c r="I48" s="28">
        <f t="shared" si="16"/>
        <v>-58179.22</v>
      </c>
      <c r="J48" s="28">
        <f t="shared" si="16"/>
        <v>-82369.16</v>
      </c>
      <c r="K48" s="28">
        <f t="shared" si="16"/>
        <v>-77378.54</v>
      </c>
      <c r="L48" s="28">
        <f t="shared" si="16"/>
        <v>-40737.6</v>
      </c>
      <c r="M48" s="28">
        <f t="shared" si="16"/>
        <v>-30204.36</v>
      </c>
      <c r="N48" s="28">
        <f>+N49+N52+N60+N61-N62</f>
        <v>-987079.17</v>
      </c>
    </row>
    <row r="49" spans="1:14" ht="18.75" customHeight="1">
      <c r="A49" s="17" t="s">
        <v>48</v>
      </c>
      <c r="B49" s="29">
        <f>B50+B51</f>
        <v>-78239</v>
      </c>
      <c r="C49" s="29">
        <f>C50+C51</f>
        <v>-82075</v>
      </c>
      <c r="D49" s="29">
        <f>D50+D51</f>
        <v>-54358.5</v>
      </c>
      <c r="E49" s="29">
        <f>E50+E51</f>
        <v>-10027.5</v>
      </c>
      <c r="F49" s="29">
        <f aca="true" t="shared" si="17" ref="F49:M49">F50+F51</f>
        <v>-46711</v>
      </c>
      <c r="G49" s="29">
        <f t="shared" si="17"/>
        <v>-88529</v>
      </c>
      <c r="H49" s="29">
        <f t="shared" si="17"/>
        <v>-107880.5</v>
      </c>
      <c r="I49" s="29">
        <f t="shared" si="17"/>
        <v>-49976.5</v>
      </c>
      <c r="J49" s="29">
        <f t="shared" si="17"/>
        <v>-67336.5</v>
      </c>
      <c r="K49" s="29">
        <f t="shared" si="17"/>
        <v>-51418.5</v>
      </c>
      <c r="L49" s="29">
        <f t="shared" si="17"/>
        <v>-39410</v>
      </c>
      <c r="M49" s="29">
        <f t="shared" si="17"/>
        <v>-22953</v>
      </c>
      <c r="N49" s="28">
        <f aca="true" t="shared" si="18" ref="N49:N62">SUM(B49:M49)</f>
        <v>-698915</v>
      </c>
    </row>
    <row r="50" spans="1:14" ht="18.75" customHeight="1">
      <c r="A50" s="13" t="s">
        <v>49</v>
      </c>
      <c r="B50" s="20">
        <f>ROUND(-B9*$D$3,2)</f>
        <v>-78239</v>
      </c>
      <c r="C50" s="20">
        <f>ROUND(-C9*$D$3,2)</f>
        <v>-82075</v>
      </c>
      <c r="D50" s="20">
        <f>ROUND(-D9*$D$3,2)</f>
        <v>-54358.5</v>
      </c>
      <c r="E50" s="20">
        <f>ROUND(-E9*$D$3,2)</f>
        <v>-10027.5</v>
      </c>
      <c r="F50" s="20">
        <f aca="true" t="shared" si="19" ref="F50:M50">ROUND(-F9*$D$3,2)</f>
        <v>-46711</v>
      </c>
      <c r="G50" s="20">
        <f t="shared" si="19"/>
        <v>-88529</v>
      </c>
      <c r="H50" s="20">
        <f t="shared" si="19"/>
        <v>-107880.5</v>
      </c>
      <c r="I50" s="20">
        <f t="shared" si="19"/>
        <v>-49976.5</v>
      </c>
      <c r="J50" s="20">
        <f t="shared" si="19"/>
        <v>-67336.5</v>
      </c>
      <c r="K50" s="20">
        <f t="shared" si="19"/>
        <v>-51418.5</v>
      </c>
      <c r="L50" s="20">
        <f t="shared" si="19"/>
        <v>-39410</v>
      </c>
      <c r="M50" s="20">
        <f t="shared" si="19"/>
        <v>-22953</v>
      </c>
      <c r="N50" s="49">
        <f t="shared" si="18"/>
        <v>-698915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-17854.74</v>
      </c>
      <c r="C52" s="29">
        <f aca="true" t="shared" si="21" ref="C52:M52">SUM(C53:C59)</f>
        <v>-8017.27</v>
      </c>
      <c r="D52" s="29">
        <f t="shared" si="21"/>
        <v>-12773.58</v>
      </c>
      <c r="E52" s="29">
        <f t="shared" si="21"/>
        <v>-143492.37</v>
      </c>
      <c r="F52" s="29">
        <f t="shared" si="21"/>
        <v>-20803.68</v>
      </c>
      <c r="G52" s="29">
        <f t="shared" si="21"/>
        <v>-10067.92</v>
      </c>
      <c r="H52" s="29">
        <f t="shared" si="21"/>
        <v>-17380.23</v>
      </c>
      <c r="I52" s="29">
        <f t="shared" si="21"/>
        <v>-8202.72</v>
      </c>
      <c r="J52" s="29">
        <f t="shared" si="21"/>
        <v>-15032.66</v>
      </c>
      <c r="K52" s="29">
        <f t="shared" si="21"/>
        <v>-25960.039999999997</v>
      </c>
      <c r="L52" s="29">
        <f t="shared" si="21"/>
        <v>-1327.6</v>
      </c>
      <c r="M52" s="29">
        <f t="shared" si="21"/>
        <v>-7251.36</v>
      </c>
      <c r="N52" s="29">
        <f>SUM(N53:N59)</f>
        <v>-288164.17000000004</v>
      </c>
    </row>
    <row r="53" spans="1:14" ht="18.75" customHeight="1">
      <c r="A53" s="13" t="s">
        <v>52</v>
      </c>
      <c r="B53" s="27">
        <v>-17550.86</v>
      </c>
      <c r="C53" s="27">
        <v>-7897.43</v>
      </c>
      <c r="D53" s="27">
        <v>-12670.86</v>
      </c>
      <c r="E53" s="27">
        <v>-13411.05</v>
      </c>
      <c r="F53" s="27">
        <v>-20778</v>
      </c>
      <c r="G53" s="27">
        <v>-17712</v>
      </c>
      <c r="H53" s="27">
        <v>-17268.95</v>
      </c>
      <c r="I53" s="27">
        <v>-8100</v>
      </c>
      <c r="J53" s="27">
        <v>-14442.02</v>
      </c>
      <c r="K53" s="27">
        <v>-25861.6</v>
      </c>
      <c r="L53" s="27">
        <v>-1242</v>
      </c>
      <c r="M53" s="27">
        <v>-7200</v>
      </c>
      <c r="N53" s="27">
        <f t="shared" si="18"/>
        <v>-164134.77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7644.08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5970.6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6" ht="21.75" customHeight="1">
      <c r="A62" s="17"/>
      <c r="B62" s="67"/>
      <c r="C62" s="67"/>
      <c r="D62" s="67"/>
      <c r="E62" s="66"/>
      <c r="F62" s="67"/>
      <c r="G62" s="67"/>
      <c r="H62" s="67"/>
      <c r="I62" s="67"/>
      <c r="J62" s="67"/>
      <c r="K62" s="67"/>
      <c r="L62" s="67"/>
      <c r="M62" s="67"/>
      <c r="N62" s="27">
        <f t="shared" si="18"/>
        <v>0</v>
      </c>
      <c r="P62" s="78"/>
    </row>
    <row r="63" spans="1:16" ht="24.75" customHeight="1">
      <c r="A63" s="2" t="s">
        <v>101</v>
      </c>
      <c r="B63" s="32">
        <f aca="true" t="shared" si="22" ref="B63:M63">+B42+B48</f>
        <v>810866.2923497093</v>
      </c>
      <c r="C63" s="32">
        <f t="shared" si="22"/>
        <v>567060.054</v>
      </c>
      <c r="D63" s="32">
        <f t="shared" si="22"/>
        <v>558278.5517398625</v>
      </c>
      <c r="E63" s="66">
        <f t="shared" si="22"/>
        <v>-33918.33673489769</v>
      </c>
      <c r="F63" s="32">
        <f t="shared" si="22"/>
        <v>565161.9151038042</v>
      </c>
      <c r="G63" s="32">
        <f t="shared" si="22"/>
        <v>658629.8207961858</v>
      </c>
      <c r="H63" s="32">
        <f t="shared" si="22"/>
        <v>716559.8358000001</v>
      </c>
      <c r="I63" s="32">
        <f t="shared" si="22"/>
        <v>696505.6219986858</v>
      </c>
      <c r="J63" s="32">
        <f t="shared" si="22"/>
        <v>521573.92625892104</v>
      </c>
      <c r="K63" s="32">
        <f t="shared" si="22"/>
        <v>612862.8259611594</v>
      </c>
      <c r="L63" s="32">
        <f t="shared" si="22"/>
        <v>318187.7953263295</v>
      </c>
      <c r="M63" s="32">
        <f t="shared" si="22"/>
        <v>160644.02510375238</v>
      </c>
      <c r="N63" s="32">
        <f>SUM(B63:M63)</f>
        <v>6152412.327703512</v>
      </c>
      <c r="P63" s="79"/>
    </row>
    <row r="64" spans="1:14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8">
        <f>SUM(B67:B80)</f>
        <v>810866.3</v>
      </c>
      <c r="C66" s="38">
        <f aca="true" t="shared" si="23" ref="C66:M66">SUM(C67:C80)</f>
        <v>567060.05</v>
      </c>
      <c r="D66" s="38">
        <f t="shared" si="23"/>
        <v>558278.55</v>
      </c>
      <c r="E66" s="81">
        <f t="shared" si="23"/>
        <v>-33918.33673489769</v>
      </c>
      <c r="F66" s="38">
        <f t="shared" si="23"/>
        <v>565161.92</v>
      </c>
      <c r="G66" s="38">
        <f t="shared" si="23"/>
        <v>658629.82</v>
      </c>
      <c r="H66" s="38">
        <f t="shared" si="23"/>
        <v>716559.83</v>
      </c>
      <c r="I66" s="38">
        <f t="shared" si="23"/>
        <v>696505.62</v>
      </c>
      <c r="J66" s="38">
        <f t="shared" si="23"/>
        <v>521573.93</v>
      </c>
      <c r="K66" s="38">
        <f t="shared" si="23"/>
        <v>612862.83</v>
      </c>
      <c r="L66" s="38">
        <f t="shared" si="23"/>
        <v>318187.8</v>
      </c>
      <c r="M66" s="38">
        <f t="shared" si="23"/>
        <v>160644.03</v>
      </c>
      <c r="N66" s="32">
        <f>SUM(N67:N80)</f>
        <v>6152412.343265102</v>
      </c>
    </row>
    <row r="67" spans="1:14" ht="18.75" customHeight="1">
      <c r="A67" s="17" t="s">
        <v>91</v>
      </c>
      <c r="B67" s="38">
        <v>161280.43</v>
      </c>
      <c r="C67" s="38">
        <v>162757.62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324038.05</v>
      </c>
    </row>
    <row r="68" spans="1:14" ht="18.75" customHeight="1">
      <c r="A68" s="17" t="s">
        <v>92</v>
      </c>
      <c r="B68" s="38">
        <v>649585.87</v>
      </c>
      <c r="C68" s="38">
        <v>404302.43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1053888.3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f>548910.25+9368.3</f>
        <v>558278.55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558278.55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80">
        <v>-33918.33673489769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2">
        <f t="shared" si="24"/>
        <v>-33918.33673489769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565161.92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565161.92</v>
      </c>
    </row>
    <row r="72" spans="1:14" ht="18.75" customHeight="1">
      <c r="A72" s="17" t="s">
        <v>105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658629.82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658629.82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551536.45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551536.45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165023.38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165023.38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696505.62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696505.62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521573.93</v>
      </c>
      <c r="K76" s="37">
        <v>0</v>
      </c>
      <c r="L76" s="37">
        <v>0</v>
      </c>
      <c r="M76" s="37">
        <v>0</v>
      </c>
      <c r="N76" s="32">
        <f t="shared" si="24"/>
        <v>521573.93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612862.83</v>
      </c>
      <c r="L77" s="37">
        <v>0</v>
      </c>
      <c r="M77" s="65"/>
      <c r="N77" s="29">
        <f t="shared" si="24"/>
        <v>612862.83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318187.8</v>
      </c>
      <c r="M78" s="37">
        <v>0</v>
      </c>
      <c r="N78" s="32">
        <f t="shared" si="24"/>
        <v>318187.8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160644.03</v>
      </c>
      <c r="N79" s="29">
        <f t="shared" si="24"/>
        <v>160644.03</v>
      </c>
    </row>
    <row r="80" spans="1:14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2.073553175710211</v>
      </c>
      <c r="C84" s="47">
        <v>2.0847342897658034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1.8095324342908747</v>
      </c>
      <c r="C85" s="47">
        <v>1.7335550024766566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1.6760548264609716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2.132985163412468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1.9664024777761255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102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1.5587546968142394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1.831356910318005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1.7895175689842042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1.7752528545253408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1.9982566091250884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1.9098832776557033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2.2713490778325274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2.221543803880342</v>
      </c>
      <c r="N96" s="53"/>
    </row>
    <row r="97" ht="21" customHeight="1">
      <c r="A97" s="42" t="s">
        <v>100</v>
      </c>
    </row>
    <row r="100" ht="14.25">
      <c r="B100" s="43"/>
    </row>
    <row r="101" ht="14.25">
      <c r="H101" s="44"/>
    </row>
    <row r="102" ht="14.25"/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2015-10-23T19:04:17Z</dcterms:modified>
  <cp:category/>
  <cp:version/>
  <cp:contentType/>
  <cp:contentStatus/>
</cp:coreProperties>
</file>