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<sst xmlns="http://schemas.openxmlformats.org/spreadsheetml/2006/main" count="109" uniqueCount="107">
  <si>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</si>
  <si>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</si>
  <si>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</si>
  <si>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</si>
  <si>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</si>
  <si>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</si>
  <si>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</si>
  <si>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</si>
  <si>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</si>
  <si>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</si>
  <si>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</si>
  <si>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</si>
  <si>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</si>
  <si>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</si>
  <si>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</si>
  <si>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</si>
  <si>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</si>
  <si>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</si>
  <si>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</si>
  <si>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</si>
  <si>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</si>
  <si>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</si>
  <si>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</si>
  <si>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</si>
  <si>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</si>
  <si>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</si>
  <si>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</si>
  <si>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</si>
  <si>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</si>
  <si>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</si>
  <si>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</si>
  <si>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</si>
  <si>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</si>
  <si>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</si>
  <si>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</si>
  <si>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</si>
  <si>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</si>
  <si>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</si>
  <si>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</si>
  <si>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</si>
  <si>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</si>
  <si>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</si>
  <si>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</si>
  <si>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</si>
  <si>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</si>
  <si>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</si>
  <si>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</si>
  <si>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</si>
  <si>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</si>
  <si>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</si>
  <si>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</si>
  <si>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</si>
  <si>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</si>
  <si>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</si>
  <si>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</si>
  <si>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</si>
  <si>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</si>
  <si>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</si>
  <si>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</si>
  <si>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</si>
  <si>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</si>
  <si>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</si>
  <si>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</si>
  <si>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</si>
  <si>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</si>
  <si>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</si>
  <si>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</si>
  <si>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</si>
  <si>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</si>
  <si>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</si>
  <si>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</si>
  <si>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</si>
  <si>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</si>
  <si>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</si>
  <si>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</si>
  <si>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</si>
  <si>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</si>
  <si>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</si>
  <si>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</si>
  <si>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</si>
  <si>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</si>
  <si>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</si>
  <si>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</si>
  <si>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</si>
  <si>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</si>
  <si>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</si>
  <si>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</si>
  <si>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</si>
  <si>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</si>
  <si>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</si>
  <si>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</si>
  <si>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</si>
  <si>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</si>
  <si>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</si>
  <si>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</si>
  <si>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</si>
  <si>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</si>
  <si>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</si>
  <si>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</si>
  <si>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</si>
  <si>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</si>
  <si>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</si>
  <si>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</si>
  <si>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</si>
  <si>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</si>
  <si>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</si>
  <si>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14/10/15 - VENCIMENTO 21/10/15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</si>
</sst>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513940</v>
      </c>
      <c r="C7" s="10">
        <f>C8+C20+C24</f>
        <v>373465</v>
      </c>
      <c r="D7" s="10">
        <f>D8+D20+D24</f>
        <v>386558</v>
      </c>
      <c r="E7" s="10">
        <f>E8+E20+E24</f>
        <v>64413</v>
      </c>
      <c r="F7" s="10">
        <f aca="true" t="shared" si="0" ref="F7:M7">F8+F20+F24</f>
        <v>318401</v>
      </c>
      <c r="G7" s="10">
        <f t="shared" si="0"/>
        <v>522830</v>
      </c>
      <c r="H7" s="10">
        <f t="shared" si="0"/>
        <v>487781</v>
      </c>
      <c r="I7" s="10">
        <f t="shared" si="0"/>
        <v>436826</v>
      </c>
      <c r="J7" s="10">
        <f t="shared" si="0"/>
        <v>312125</v>
      </c>
      <c r="K7" s="10">
        <f t="shared" si="0"/>
        <v>378282</v>
      </c>
      <c r="L7" s="10">
        <f t="shared" si="0"/>
        <v>161452</v>
      </c>
      <c r="M7" s="10">
        <f t="shared" si="0"/>
        <v>89913</v>
      </c>
      <c r="N7" s="10">
        <f>+N8+N20+N24</f>
        <v>4045986</v>
      </c>
    </row>
    <row r="8" spans="1:14" ht="18.75" customHeight="1">
      <c r="A8" s="11" t="s">
        <v>27</v>
      </c>
      <c r="B8" s="12">
        <f>+B9+B12+B16</f>
        <v>300417</v>
      </c>
      <c r="C8" s="12">
        <f>+C9+C12+C16</f>
        <v>229645</v>
      </c>
      <c r="D8" s="12">
        <f>+D9+D12+D16</f>
        <v>251877</v>
      </c>
      <c r="E8" s="12">
        <f>+E9+E12+E16</f>
        <v>39888</v>
      </c>
      <c r="F8" s="12">
        <f aca="true" t="shared" si="1" ref="F8:M8">+F9+F12+F16</f>
        <v>197850</v>
      </c>
      <c r="G8" s="12">
        <f t="shared" si="1"/>
        <v>326311</v>
      </c>
      <c r="H8" s="12">
        <f t="shared" si="1"/>
        <v>292912</v>
      </c>
      <c r="I8" s="12">
        <f t="shared" si="1"/>
        <v>268312</v>
      </c>
      <c r="J8" s="12">
        <f t="shared" si="1"/>
        <v>191695</v>
      </c>
      <c r="K8" s="12">
        <f t="shared" si="1"/>
        <v>218713</v>
      </c>
      <c r="L8" s="12">
        <f t="shared" si="1"/>
        <v>101077</v>
      </c>
      <c r="M8" s="12">
        <f t="shared" si="1"/>
        <v>58313</v>
      </c>
      <c r="N8" s="12">
        <f>SUM(B8:M8)</f>
        <v>2477010</v>
      </c>
    </row>
    <row r="9" spans="1:14" ht="18.75" customHeight="1">
      <c r="A9" s="13" t="s">
        <v>4</v>
      </c>
      <c r="B9" s="14">
        <v>21865</v>
      </c>
      <c r="C9" s="14">
        <v>22625</v>
      </c>
      <c r="D9" s="14">
        <v>15225</v>
      </c>
      <c r="E9" s="14">
        <v>2839</v>
      </c>
      <c r="F9" s="14">
        <v>12824</v>
      </c>
      <c r="G9" s="14">
        <v>24322</v>
      </c>
      <c r="H9" s="14">
        <v>30063</v>
      </c>
      <c r="I9" s="14">
        <v>13930</v>
      </c>
      <c r="J9" s="14">
        <v>19028</v>
      </c>
      <c r="K9" s="14">
        <v>14724</v>
      </c>
      <c r="L9" s="14">
        <v>10935</v>
      </c>
      <c r="M9" s="14">
        <v>6357</v>
      </c>
      <c r="N9" s="12">
        <f aca="true" t="shared" si="2" ref="N9:N19">SUM(B9:M9)</f>
        <v>194737</v>
      </c>
    </row>
    <row r="10" spans="1:14" ht="18.75" customHeight="1">
      <c r="A10" s="15" t="s">
        <v>5</v>
      </c>
      <c r="B10" s="14">
        <f>+B9-B11</f>
        <v>21865</v>
      </c>
      <c r="C10" s="14">
        <f>+C9-C11</f>
        <v>22625</v>
      </c>
      <c r="D10" s="14">
        <f>+D9-D11</f>
        <v>15225</v>
      </c>
      <c r="E10" s="14">
        <f>+E9-E11</f>
        <v>2839</v>
      </c>
      <c r="F10" s="14">
        <f aca="true" t="shared" si="3" ref="F10:M10">+F9-F11</f>
        <v>12824</v>
      </c>
      <c r="G10" s="14">
        <f t="shared" si="3"/>
        <v>24322</v>
      </c>
      <c r="H10" s="14">
        <f t="shared" si="3"/>
        <v>30063</v>
      </c>
      <c r="I10" s="14">
        <f t="shared" si="3"/>
        <v>13930</v>
      </c>
      <c r="J10" s="14">
        <f t="shared" si="3"/>
        <v>19028</v>
      </c>
      <c r="K10" s="14">
        <f t="shared" si="3"/>
        <v>14724</v>
      </c>
      <c r="L10" s="14">
        <f t="shared" si="3"/>
        <v>10935</v>
      </c>
      <c r="M10" s="14">
        <f t="shared" si="3"/>
        <v>6357</v>
      </c>
      <c r="N10" s="12">
        <f t="shared" si="2"/>
        <v>194737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201936</v>
      </c>
      <c r="C12" s="14">
        <f>C13+C14+C15</f>
        <v>154580</v>
      </c>
      <c r="D12" s="14">
        <f>D13+D14+D15</f>
        <v>184618</v>
      </c>
      <c r="E12" s="14">
        <f>E13+E14+E15</f>
        <v>28092</v>
      </c>
      <c r="F12" s="14">
        <f aca="true" t="shared" si="4" ref="F12:M12">F13+F14+F15</f>
        <v>135971</v>
      </c>
      <c r="G12" s="14">
        <f t="shared" si="4"/>
        <v>228749</v>
      </c>
      <c r="H12" s="14">
        <f t="shared" si="4"/>
        <v>201160</v>
      </c>
      <c r="I12" s="14">
        <f t="shared" si="4"/>
        <v>191939</v>
      </c>
      <c r="J12" s="14">
        <f t="shared" si="4"/>
        <v>132084</v>
      </c>
      <c r="K12" s="14">
        <f t="shared" si="4"/>
        <v>151799</v>
      </c>
      <c r="L12" s="14">
        <f t="shared" si="4"/>
        <v>72109</v>
      </c>
      <c r="M12" s="14">
        <f t="shared" si="4"/>
        <v>42235</v>
      </c>
      <c r="N12" s="12">
        <f t="shared" si="2"/>
        <v>1725272</v>
      </c>
    </row>
    <row r="13" spans="1:14" ht="18.75" customHeight="1">
      <c r="A13" s="15" t="s">
        <v>7</v>
      </c>
      <c r="B13" s="14">
        <v>95194</v>
      </c>
      <c r="C13" s="14">
        <v>73613</v>
      </c>
      <c r="D13" s="14">
        <v>85980</v>
      </c>
      <c r="E13" s="14">
        <v>13327</v>
      </c>
      <c r="F13" s="14">
        <v>62990</v>
      </c>
      <c r="G13" s="14">
        <v>107211</v>
      </c>
      <c r="H13" s="14">
        <v>99762</v>
      </c>
      <c r="I13" s="14">
        <v>93826</v>
      </c>
      <c r="J13" s="14">
        <v>62294</v>
      </c>
      <c r="K13" s="14">
        <v>72218</v>
      </c>
      <c r="L13" s="14">
        <v>34055</v>
      </c>
      <c r="M13" s="14">
        <v>19291</v>
      </c>
      <c r="N13" s="12">
        <f t="shared" si="2"/>
        <v>819761</v>
      </c>
    </row>
    <row r="14" spans="1:14" ht="18.75" customHeight="1">
      <c r="A14" s="15" t="s">
        <v>8</v>
      </c>
      <c r="B14" s="14">
        <v>98178</v>
      </c>
      <c r="C14" s="14">
        <v>71130</v>
      </c>
      <c r="D14" s="14">
        <v>91823</v>
      </c>
      <c r="E14" s="14">
        <v>13216</v>
      </c>
      <c r="F14" s="14">
        <v>65336</v>
      </c>
      <c r="G14" s="14">
        <v>106671</v>
      </c>
      <c r="H14" s="14">
        <v>90812</v>
      </c>
      <c r="I14" s="14">
        <v>91914</v>
      </c>
      <c r="J14" s="14">
        <v>63723</v>
      </c>
      <c r="K14" s="14">
        <v>73974</v>
      </c>
      <c r="L14" s="14">
        <v>34845</v>
      </c>
      <c r="M14" s="14">
        <v>21461</v>
      </c>
      <c r="N14" s="12">
        <f t="shared" si="2"/>
        <v>823083</v>
      </c>
    </row>
    <row r="15" spans="1:14" ht="18.75" customHeight="1">
      <c r="A15" s="15" t="s">
        <v>9</v>
      </c>
      <c r="B15" s="14">
        <v>8564</v>
      </c>
      <c r="C15" s="14">
        <v>9837</v>
      </c>
      <c r="D15" s="14">
        <v>6815</v>
      </c>
      <c r="E15" s="14">
        <v>1549</v>
      </c>
      <c r="F15" s="14">
        <v>7645</v>
      </c>
      <c r="G15" s="14">
        <v>14867</v>
      </c>
      <c r="H15" s="14">
        <v>10586</v>
      </c>
      <c r="I15" s="14">
        <v>6199</v>
      </c>
      <c r="J15" s="14">
        <v>6067</v>
      </c>
      <c r="K15" s="14">
        <v>5607</v>
      </c>
      <c r="L15" s="14">
        <v>3209</v>
      </c>
      <c r="M15" s="14">
        <v>1483</v>
      </c>
      <c r="N15" s="12">
        <f t="shared" si="2"/>
        <v>82428</v>
      </c>
    </row>
    <row r="16" spans="1:14" ht="18.75" customHeight="1">
      <c r="A16" s="16" t="s">
        <v>26</v>
      </c>
      <c r="B16" s="14">
        <f>B17+B18+B19</f>
        <v>76616</v>
      </c>
      <c r="C16" s="14">
        <f>C17+C18+C19</f>
        <v>52440</v>
      </c>
      <c r="D16" s="14">
        <f>D17+D18+D19</f>
        <v>52034</v>
      </c>
      <c r="E16" s="14">
        <f>E17+E18+E19</f>
        <v>8957</v>
      </c>
      <c r="F16" s="14">
        <f aca="true" t="shared" si="5" ref="F16:M16">F17+F18+F19</f>
        <v>49055</v>
      </c>
      <c r="G16" s="14">
        <f t="shared" si="5"/>
        <v>73240</v>
      </c>
      <c r="H16" s="14">
        <f t="shared" si="5"/>
        <v>61689</v>
      </c>
      <c r="I16" s="14">
        <f t="shared" si="5"/>
        <v>62443</v>
      </c>
      <c r="J16" s="14">
        <f t="shared" si="5"/>
        <v>40583</v>
      </c>
      <c r="K16" s="14">
        <f t="shared" si="5"/>
        <v>52190</v>
      </c>
      <c r="L16" s="14">
        <f t="shared" si="5"/>
        <v>18033</v>
      </c>
      <c r="M16" s="14">
        <f t="shared" si="5"/>
        <v>9721</v>
      </c>
      <c r="N16" s="12">
        <f t="shared" si="2"/>
        <v>557001</v>
      </c>
    </row>
    <row r="17" spans="1:14" ht="18.75" customHeight="1">
      <c r="A17" s="15" t="s">
        <v>23</v>
      </c>
      <c r="B17" s="14">
        <v>9310</v>
      </c>
      <c r="C17" s="14">
        <v>6747</v>
      </c>
      <c r="D17" s="14">
        <v>6242</v>
      </c>
      <c r="E17" s="14">
        <v>1052</v>
      </c>
      <c r="F17" s="14">
        <v>5808</v>
      </c>
      <c r="G17" s="14">
        <v>10297</v>
      </c>
      <c r="H17" s="14">
        <v>8589</v>
      </c>
      <c r="I17" s="14">
        <v>8490</v>
      </c>
      <c r="J17" s="14">
        <v>5914</v>
      </c>
      <c r="K17" s="14">
        <v>7271</v>
      </c>
      <c r="L17" s="14">
        <v>2853</v>
      </c>
      <c r="M17" s="14">
        <v>1339</v>
      </c>
      <c r="N17" s="12">
        <f t="shared" si="2"/>
        <v>73912</v>
      </c>
    </row>
    <row r="18" spans="1:14" ht="18.75" customHeight="1">
      <c r="A18" s="15" t="s">
        <v>24</v>
      </c>
      <c r="B18" s="14">
        <v>3599</v>
      </c>
      <c r="C18" s="14">
        <v>1774</v>
      </c>
      <c r="D18" s="14">
        <v>3502</v>
      </c>
      <c r="E18" s="14">
        <v>479</v>
      </c>
      <c r="F18" s="14">
        <v>2389</v>
      </c>
      <c r="G18" s="14">
        <v>3402</v>
      </c>
      <c r="H18" s="14">
        <v>3564</v>
      </c>
      <c r="I18" s="14">
        <v>3636</v>
      </c>
      <c r="J18" s="14">
        <v>2325</v>
      </c>
      <c r="K18" s="14">
        <v>3803</v>
      </c>
      <c r="L18" s="14">
        <v>1171</v>
      </c>
      <c r="M18" s="14">
        <v>584</v>
      </c>
      <c r="N18" s="12">
        <f t="shared" si="2"/>
        <v>30228</v>
      </c>
    </row>
    <row r="19" spans="1:14" ht="18.75" customHeight="1">
      <c r="A19" s="15" t="s">
        <v>25</v>
      </c>
      <c r="B19" s="14">
        <v>63707</v>
      </c>
      <c r="C19" s="14">
        <v>43919</v>
      </c>
      <c r="D19" s="14">
        <v>42290</v>
      </c>
      <c r="E19" s="14">
        <v>7426</v>
      </c>
      <c r="F19" s="14">
        <v>40858</v>
      </c>
      <c r="G19" s="14">
        <v>59541</v>
      </c>
      <c r="H19" s="14">
        <v>49536</v>
      </c>
      <c r="I19" s="14">
        <v>50317</v>
      </c>
      <c r="J19" s="14">
        <v>32344</v>
      </c>
      <c r="K19" s="14">
        <v>41116</v>
      </c>
      <c r="L19" s="14">
        <v>14009</v>
      </c>
      <c r="M19" s="14">
        <v>7798</v>
      </c>
      <c r="N19" s="12">
        <f t="shared" si="2"/>
        <v>452861</v>
      </c>
    </row>
    <row r="20" spans="1:14" ht="18.75" customHeight="1">
      <c r="A20" s="17" t="s">
        <v>10</v>
      </c>
      <c r="B20" s="18">
        <f>B21+B22+B23</f>
        <v>148768</v>
      </c>
      <c r="C20" s="18">
        <f>C21+C22+C23</f>
        <v>89988</v>
      </c>
      <c r="D20" s="18">
        <f>D21+D22+D23</f>
        <v>84648</v>
      </c>
      <c r="E20" s="18">
        <f>E21+E22+E23</f>
        <v>14246</v>
      </c>
      <c r="F20" s="18">
        <f aca="true" t="shared" si="6" ref="F20:M20">F21+F22+F23</f>
        <v>70620</v>
      </c>
      <c r="G20" s="18">
        <f t="shared" si="6"/>
        <v>118187</v>
      </c>
      <c r="H20" s="18">
        <f t="shared" si="6"/>
        <v>126045</v>
      </c>
      <c r="I20" s="18">
        <f t="shared" si="6"/>
        <v>119836</v>
      </c>
      <c r="J20" s="18">
        <f t="shared" si="6"/>
        <v>78183</v>
      </c>
      <c r="K20" s="18">
        <f t="shared" si="6"/>
        <v>120291</v>
      </c>
      <c r="L20" s="18">
        <f t="shared" si="6"/>
        <v>47078</v>
      </c>
      <c r="M20" s="18">
        <f t="shared" si="6"/>
        <v>25589</v>
      </c>
      <c r="N20" s="12">
        <f aca="true" t="shared" si="7" ref="N20:N26">SUM(B20:M20)</f>
        <v>1043479</v>
      </c>
    </row>
    <row r="21" spans="1:14" ht="18.75" customHeight="1">
      <c r="A21" s="13" t="s">
        <v>11</v>
      </c>
      <c r="B21" s="14">
        <v>76292</v>
      </c>
      <c r="C21" s="14">
        <v>48765</v>
      </c>
      <c r="D21" s="14">
        <v>44723</v>
      </c>
      <c r="E21" s="14">
        <v>7555</v>
      </c>
      <c r="F21" s="14">
        <v>37259</v>
      </c>
      <c r="G21" s="14">
        <v>63558</v>
      </c>
      <c r="H21" s="14">
        <v>70732</v>
      </c>
      <c r="I21" s="14">
        <v>65269</v>
      </c>
      <c r="J21" s="14">
        <v>41759</v>
      </c>
      <c r="K21" s="14">
        <v>62982</v>
      </c>
      <c r="L21" s="14">
        <v>25031</v>
      </c>
      <c r="M21" s="14">
        <v>13236</v>
      </c>
      <c r="N21" s="12">
        <f t="shared" si="7"/>
        <v>557161</v>
      </c>
    </row>
    <row r="22" spans="1:14" ht="18.75" customHeight="1">
      <c r="A22" s="13" t="s">
        <v>12</v>
      </c>
      <c r="B22" s="14">
        <v>67820</v>
      </c>
      <c r="C22" s="14">
        <v>37237</v>
      </c>
      <c r="D22" s="14">
        <v>37297</v>
      </c>
      <c r="E22" s="14">
        <v>6087</v>
      </c>
      <c r="F22" s="14">
        <v>30461</v>
      </c>
      <c r="G22" s="14">
        <v>49018</v>
      </c>
      <c r="H22" s="14">
        <v>50831</v>
      </c>
      <c r="I22" s="14">
        <v>51193</v>
      </c>
      <c r="J22" s="14">
        <v>33728</v>
      </c>
      <c r="K22" s="14">
        <v>53833</v>
      </c>
      <c r="L22" s="14">
        <v>20648</v>
      </c>
      <c r="M22" s="14">
        <v>11680</v>
      </c>
      <c r="N22" s="12">
        <f t="shared" si="7"/>
        <v>449833</v>
      </c>
    </row>
    <row r="23" spans="1:14" ht="18.75" customHeight="1">
      <c r="A23" s="13" t="s">
        <v>13</v>
      </c>
      <c r="B23" s="14">
        <v>4656</v>
      </c>
      <c r="C23" s="14">
        <v>3986</v>
      </c>
      <c r="D23" s="14">
        <v>2628</v>
      </c>
      <c r="E23" s="14">
        <v>604</v>
      </c>
      <c r="F23" s="14">
        <v>2900</v>
      </c>
      <c r="G23" s="14">
        <v>5611</v>
      </c>
      <c r="H23" s="14">
        <v>4482</v>
      </c>
      <c r="I23" s="14">
        <v>3374</v>
      </c>
      <c r="J23" s="14">
        <v>2696</v>
      </c>
      <c r="K23" s="14">
        <v>3476</v>
      </c>
      <c r="L23" s="14">
        <v>1399</v>
      </c>
      <c r="M23" s="14">
        <v>673</v>
      </c>
      <c r="N23" s="12">
        <f t="shared" si="7"/>
        <v>36485</v>
      </c>
    </row>
    <row r="24" spans="1:14" ht="18.75" customHeight="1">
      <c r="A24" s="17" t="s">
        <v>14</v>
      </c>
      <c r="B24" s="14">
        <f>B25+B26</f>
        <v>64755</v>
      </c>
      <c r="C24" s="14">
        <f>C25+C26</f>
        <v>53832</v>
      </c>
      <c r="D24" s="14">
        <f>D25+D26</f>
        <v>50033</v>
      </c>
      <c r="E24" s="14">
        <f>E25+E26</f>
        <v>10279</v>
      </c>
      <c r="F24" s="14">
        <f aca="true" t="shared" si="8" ref="F24:M24">F25+F26</f>
        <v>49931</v>
      </c>
      <c r="G24" s="14">
        <f t="shared" si="8"/>
        <v>78332</v>
      </c>
      <c r="H24" s="14">
        <f t="shared" si="8"/>
        <v>68824</v>
      </c>
      <c r="I24" s="14">
        <f t="shared" si="8"/>
        <v>48678</v>
      </c>
      <c r="J24" s="14">
        <f t="shared" si="8"/>
        <v>42247</v>
      </c>
      <c r="K24" s="14">
        <f t="shared" si="8"/>
        <v>39278</v>
      </c>
      <c r="L24" s="14">
        <f t="shared" si="8"/>
        <v>13297</v>
      </c>
      <c r="M24" s="14">
        <f t="shared" si="8"/>
        <v>6011</v>
      </c>
      <c r="N24" s="12">
        <f t="shared" si="7"/>
        <v>525497</v>
      </c>
    </row>
    <row r="25" spans="1:14" ht="18.75" customHeight="1">
      <c r="A25" s="13" t="s">
        <v>15</v>
      </c>
      <c r="B25" s="14">
        <v>41443</v>
      </c>
      <c r="C25" s="14">
        <v>34452</v>
      </c>
      <c r="D25" s="14">
        <v>32021</v>
      </c>
      <c r="E25" s="14">
        <v>6579</v>
      </c>
      <c r="F25" s="14">
        <v>31956</v>
      </c>
      <c r="G25" s="14">
        <v>50132</v>
      </c>
      <c r="H25" s="14">
        <v>44047</v>
      </c>
      <c r="I25" s="14">
        <v>31154</v>
      </c>
      <c r="J25" s="14">
        <v>27038</v>
      </c>
      <c r="K25" s="14">
        <v>25138</v>
      </c>
      <c r="L25" s="14">
        <v>8510</v>
      </c>
      <c r="M25" s="14">
        <v>3847</v>
      </c>
      <c r="N25" s="12">
        <f t="shared" si="7"/>
        <v>336317</v>
      </c>
    </row>
    <row r="26" spans="1:14" ht="18.75" customHeight="1">
      <c r="A26" s="13" t="s">
        <v>16</v>
      </c>
      <c r="B26" s="14">
        <v>23312</v>
      </c>
      <c r="C26" s="14">
        <v>19380</v>
      </c>
      <c r="D26" s="14">
        <v>18012</v>
      </c>
      <c r="E26" s="14">
        <v>3700</v>
      </c>
      <c r="F26" s="14">
        <v>17975</v>
      </c>
      <c r="G26" s="14">
        <v>28200</v>
      </c>
      <c r="H26" s="14">
        <v>24777</v>
      </c>
      <c r="I26" s="14">
        <v>17524</v>
      </c>
      <c r="J26" s="14">
        <v>15209</v>
      </c>
      <c r="K26" s="14">
        <v>14140</v>
      </c>
      <c r="L26" s="14">
        <v>4787</v>
      </c>
      <c r="M26" s="14">
        <v>2164</v>
      </c>
      <c r="N26" s="12">
        <f t="shared" si="7"/>
        <v>189180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0.9844296571584231</v>
      </c>
      <c r="C32" s="23">
        <f aca="true" t="shared" si="9" ref="C32:M32">(((+C$8+C$20)*C$29)+(C$24*C$30))/C$7</f>
        <v>1</v>
      </c>
      <c r="D32" s="23">
        <f t="shared" si="9"/>
        <v>0.9931769690447488</v>
      </c>
      <c r="E32" s="23">
        <f t="shared" si="9"/>
        <v>0.9865436697561051</v>
      </c>
      <c r="F32" s="23">
        <f t="shared" si="9"/>
        <v>0.9989806831636835</v>
      </c>
      <c r="G32" s="23">
        <f t="shared" si="9"/>
        <v>0.9989062915287952</v>
      </c>
      <c r="H32" s="23">
        <f t="shared" si="9"/>
        <v>1</v>
      </c>
      <c r="I32" s="23">
        <f t="shared" si="9"/>
        <v>0.998651628337141</v>
      </c>
      <c r="J32" s="23">
        <f t="shared" si="9"/>
        <v>0.9979697076491789</v>
      </c>
      <c r="K32" s="23">
        <f t="shared" si="9"/>
        <v>0.997362652201268</v>
      </c>
      <c r="L32" s="23">
        <f t="shared" si="9"/>
        <v>0.998970514456309</v>
      </c>
      <c r="M32" s="23">
        <f t="shared" si="9"/>
        <v>0.9947787405603193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1.8548623600179008</v>
      </c>
      <c r="C35" s="26">
        <f>C32*C34</f>
        <v>1.8205</v>
      </c>
      <c r="D35" s="26">
        <f>D32*D34</f>
        <v>1.675390229081587</v>
      </c>
      <c r="E35" s="26">
        <f>E32*E34</f>
        <v>2.1289612393336745</v>
      </c>
      <c r="F35" s="26">
        <f aca="true" t="shared" si="10" ref="F35:M35">F32*F34</f>
        <v>1.9654944941245474</v>
      </c>
      <c r="G35" s="26">
        <f t="shared" si="10"/>
        <v>1.5584935960432262</v>
      </c>
      <c r="H35" s="26">
        <f t="shared" si="10"/>
        <v>1.8205</v>
      </c>
      <c r="I35" s="26">
        <f t="shared" si="10"/>
        <v>1.7748036738807669</v>
      </c>
      <c r="J35" s="26">
        <f t="shared" si="10"/>
        <v>1.9974363698598316</v>
      </c>
      <c r="K35" s="26">
        <f t="shared" si="10"/>
        <v>1.9086529075175664</v>
      </c>
      <c r="L35" s="26">
        <f t="shared" si="10"/>
        <v>2.2705600823077448</v>
      </c>
      <c r="M35" s="26">
        <f t="shared" si="10"/>
        <v>2.2198487595603527</v>
      </c>
      <c r="N35" s="27"/>
    </row>
    <row r="36" spans="1:14" ht="18.75" customHeight="1">
      <c r="A36" s="57" t="s">
        <v>43</v>
      </c>
      <c r="B36" s="26">
        <v>-0.0059218002</v>
      </c>
      <c r="C36" s="26">
        <v>-0.006</v>
      </c>
      <c r="D36" s="26">
        <v>-0.0055011667</v>
      </c>
      <c r="E36" s="26">
        <v>-0.006197041</v>
      </c>
      <c r="F36" s="26">
        <v>-0.0063388934</v>
      </c>
      <c r="G36" s="26">
        <v>-0.0050022761</v>
      </c>
      <c r="H36" s="26">
        <v>-0.0056</v>
      </c>
      <c r="I36" s="26">
        <v>-0.0056805227</v>
      </c>
      <c r="J36" s="26">
        <v>-0.0051977253</v>
      </c>
      <c r="K36" s="26">
        <v>-0.0062337621</v>
      </c>
      <c r="L36" s="26">
        <v>-0.0073610113</v>
      </c>
      <c r="M36" s="26">
        <v>-0.0071965122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2597.96</v>
      </c>
      <c r="H38" s="61">
        <f t="shared" si="11"/>
        <v>2893.28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24973.800000000007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607</v>
      </c>
      <c r="H39" s="63">
        <v>676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5835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953407.4313128119</v>
      </c>
      <c r="C42" s="65">
        <f aca="true" t="shared" si="12" ref="C42:M42">C43+C44+C45+C46</f>
        <v>680147.4824999999</v>
      </c>
      <c r="D42" s="65">
        <f t="shared" si="12"/>
        <v>657034.3961761015</v>
      </c>
      <c r="E42" s="65">
        <f t="shared" si="12"/>
        <v>137379.89030726696</v>
      </c>
      <c r="F42" s="65">
        <f t="shared" si="12"/>
        <v>625954.2224262967</v>
      </c>
      <c r="G42" s="65">
        <f t="shared" si="12"/>
        <v>814809.8268059168</v>
      </c>
      <c r="H42" s="65">
        <f t="shared" si="12"/>
        <v>888167.0169</v>
      </c>
      <c r="I42" s="65">
        <f t="shared" si="12"/>
        <v>775345.5896376896</v>
      </c>
      <c r="J42" s="65">
        <f t="shared" si="12"/>
        <v>623560.8869332374</v>
      </c>
      <c r="K42" s="65">
        <f t="shared" si="12"/>
        <v>722253.1591668479</v>
      </c>
      <c r="L42" s="65">
        <f t="shared" si="12"/>
        <v>366669.17641234235</v>
      </c>
      <c r="M42" s="65">
        <f t="shared" si="12"/>
        <v>199656.6815169114</v>
      </c>
      <c r="N42" s="65">
        <f>N43+N44+N45+N46</f>
        <v>7444385.760095422</v>
      </c>
    </row>
    <row r="43" spans="1:14" ht="18.75" customHeight="1">
      <c r="A43" s="62" t="s">
        <v>86</v>
      </c>
      <c r="B43" s="59">
        <f aca="true" t="shared" si="13" ref="B43:H43">B35*B7</f>
        <v>953287.9613075999</v>
      </c>
      <c r="C43" s="59">
        <f t="shared" si="13"/>
        <v>679893.0325</v>
      </c>
      <c r="D43" s="59">
        <f t="shared" si="13"/>
        <v>647635.4961733201</v>
      </c>
      <c r="E43" s="59">
        <f t="shared" si="13"/>
        <v>137132.78030919997</v>
      </c>
      <c r="F43" s="59">
        <f t="shared" si="13"/>
        <v>625815.41242375</v>
      </c>
      <c r="G43" s="59">
        <f t="shared" si="13"/>
        <v>814827.2068192799</v>
      </c>
      <c r="H43" s="59">
        <f t="shared" si="13"/>
        <v>888005.3105</v>
      </c>
      <c r="I43" s="59">
        <f>I35*I7</f>
        <v>775280.3896466398</v>
      </c>
      <c r="J43" s="59">
        <f>J35*J7</f>
        <v>623449.8269425</v>
      </c>
      <c r="K43" s="59">
        <f>K35*K7</f>
        <v>722009.0391615601</v>
      </c>
      <c r="L43" s="59">
        <f>L35*L7</f>
        <v>366586.46640875</v>
      </c>
      <c r="M43" s="59">
        <f>M35*M7</f>
        <v>199593.26151835</v>
      </c>
      <c r="N43" s="61">
        <f>SUM(B43:M43)</f>
        <v>7433516.1837109495</v>
      </c>
    </row>
    <row r="44" spans="1:14" ht="18.75" customHeight="1">
      <c r="A44" s="62" t="s">
        <v>87</v>
      </c>
      <c r="B44" s="59">
        <f aca="true" t="shared" si="14" ref="B44:M44">B36*B7</f>
        <v>-3043.449994788</v>
      </c>
      <c r="C44" s="59">
        <f t="shared" si="14"/>
        <v>-2240.79</v>
      </c>
      <c r="D44" s="59">
        <f t="shared" si="14"/>
        <v>-2126.5199972186</v>
      </c>
      <c r="E44" s="59">
        <f t="shared" si="14"/>
        <v>-399.17000193300004</v>
      </c>
      <c r="F44" s="59">
        <f t="shared" si="14"/>
        <v>-2018.3099974534</v>
      </c>
      <c r="G44" s="59">
        <f t="shared" si="14"/>
        <v>-2615.3400133630003</v>
      </c>
      <c r="H44" s="59">
        <f t="shared" si="14"/>
        <v>-2731.5736</v>
      </c>
      <c r="I44" s="59">
        <f t="shared" si="14"/>
        <v>-2481.4000089502</v>
      </c>
      <c r="J44" s="59">
        <f t="shared" si="14"/>
        <v>-1622.3400092625</v>
      </c>
      <c r="K44" s="59">
        <f t="shared" si="14"/>
        <v>-2358.1199947122</v>
      </c>
      <c r="L44" s="59">
        <f t="shared" si="14"/>
        <v>-1188.4499964076</v>
      </c>
      <c r="M44" s="59">
        <f t="shared" si="14"/>
        <v>-647.0600014386</v>
      </c>
      <c r="N44" s="28">
        <f>SUM(B44:M44)</f>
        <v>-23472.5236155271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2597.96</v>
      </c>
      <c r="H45" s="59">
        <f t="shared" si="15"/>
        <v>2893.28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24973.800000000007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-76831.38</v>
      </c>
      <c r="C48" s="28">
        <f aca="true" t="shared" si="16" ref="C48:M48">+C49+C52+C60+C61</f>
        <v>-79307.34</v>
      </c>
      <c r="D48" s="28">
        <f t="shared" si="16"/>
        <v>-53390.22</v>
      </c>
      <c r="E48" s="28">
        <f t="shared" si="16"/>
        <v>-22642.17</v>
      </c>
      <c r="F48" s="28">
        <f t="shared" si="16"/>
        <v>8624.489999999998</v>
      </c>
      <c r="G48" s="28">
        <f t="shared" si="16"/>
        <v>-79226.45999999999</v>
      </c>
      <c r="H48" s="28">
        <f t="shared" si="16"/>
        <v>-73685.45999999999</v>
      </c>
      <c r="I48" s="28">
        <f t="shared" si="16"/>
        <v>-48857.72</v>
      </c>
      <c r="J48" s="28">
        <f t="shared" si="16"/>
        <v>-27898.239999999998</v>
      </c>
      <c r="K48" s="28">
        <f t="shared" si="16"/>
        <v>-51632.44</v>
      </c>
      <c r="L48" s="28">
        <f t="shared" si="16"/>
        <v>-38358.1</v>
      </c>
      <c r="M48" s="28">
        <f t="shared" si="16"/>
        <v>-22300.86</v>
      </c>
      <c r="N48" s="28">
        <f>+N49+N52+N60+N61</f>
        <v>-565505.9</v>
      </c>
    </row>
    <row r="49" spans="1:14" ht="18.75" customHeight="1">
      <c r="A49" s="17" t="s">
        <v>48</v>
      </c>
      <c r="B49" s="29">
        <f>B50+B51</f>
        <v>-76527.5</v>
      </c>
      <c r="C49" s="29">
        <f>C50+C51</f>
        <v>-79187.5</v>
      </c>
      <c r="D49" s="29">
        <f>D50+D51</f>
        <v>-53287.5</v>
      </c>
      <c r="E49" s="29">
        <f>E50+E51</f>
        <v>-9936.5</v>
      </c>
      <c r="F49" s="29">
        <f aca="true" t="shared" si="17" ref="F49:M49">F50+F51</f>
        <v>-44884</v>
      </c>
      <c r="G49" s="29">
        <f t="shared" si="17"/>
        <v>-85127</v>
      </c>
      <c r="H49" s="29">
        <f t="shared" si="17"/>
        <v>-105220.5</v>
      </c>
      <c r="I49" s="29">
        <f t="shared" si="17"/>
        <v>-48755</v>
      </c>
      <c r="J49" s="29">
        <f t="shared" si="17"/>
        <v>-66598</v>
      </c>
      <c r="K49" s="29">
        <f t="shared" si="17"/>
        <v>-51534</v>
      </c>
      <c r="L49" s="29">
        <f t="shared" si="17"/>
        <v>-38272.5</v>
      </c>
      <c r="M49" s="29">
        <f t="shared" si="17"/>
        <v>-22249.5</v>
      </c>
      <c r="N49" s="28">
        <f aca="true" t="shared" si="18" ref="N49:N61">SUM(B49:M49)</f>
        <v>-681579.5</v>
      </c>
    </row>
    <row r="50" spans="1:14" ht="18.75" customHeight="1">
      <c r="A50" s="13" t="s">
        <v>49</v>
      </c>
      <c r="B50" s="20">
        <f>ROUND(-B9*$D$3,2)</f>
        <v>-76527.5</v>
      </c>
      <c r="C50" s="20">
        <f>ROUND(-C9*$D$3,2)</f>
        <v>-79187.5</v>
      </c>
      <c r="D50" s="20">
        <f>ROUND(-D9*$D$3,2)</f>
        <v>-53287.5</v>
      </c>
      <c r="E50" s="20">
        <f>ROUND(-E9*$D$3,2)</f>
        <v>-9936.5</v>
      </c>
      <c r="F50" s="20">
        <f aca="true" t="shared" si="19" ref="F50:M50">ROUND(-F9*$D$3,2)</f>
        <v>-44884</v>
      </c>
      <c r="G50" s="20">
        <f t="shared" si="19"/>
        <v>-85127</v>
      </c>
      <c r="H50" s="20">
        <f t="shared" si="19"/>
        <v>-105220.5</v>
      </c>
      <c r="I50" s="20">
        <f t="shared" si="19"/>
        <v>-48755</v>
      </c>
      <c r="J50" s="20">
        <f t="shared" si="19"/>
        <v>-66598</v>
      </c>
      <c r="K50" s="20">
        <f t="shared" si="19"/>
        <v>-51534</v>
      </c>
      <c r="L50" s="20">
        <f t="shared" si="19"/>
        <v>-38272.5</v>
      </c>
      <c r="M50" s="20">
        <f t="shared" si="19"/>
        <v>-22249.5</v>
      </c>
      <c r="N50" s="50">
        <f t="shared" si="18"/>
        <v>-681579.5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10888.32</v>
      </c>
      <c r="G52" s="29">
        <f t="shared" si="21"/>
        <v>35896.36</v>
      </c>
      <c r="H52" s="29">
        <f t="shared" si="21"/>
        <v>31535.04</v>
      </c>
      <c r="I52" s="29">
        <f t="shared" si="21"/>
        <v>-102.72</v>
      </c>
      <c r="J52" s="29">
        <f t="shared" si="21"/>
        <v>38699.76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116073.59999999999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10888.32</v>
      </c>
      <c r="G59" s="27">
        <v>35896.36</v>
      </c>
      <c r="H59" s="27">
        <v>31535.04</v>
      </c>
      <c r="I59" s="27">
        <v>-102.72</v>
      </c>
      <c r="J59" s="27">
        <v>38699.76</v>
      </c>
      <c r="K59" s="27">
        <v>-98.44</v>
      </c>
      <c r="L59" s="27">
        <v>-85.6</v>
      </c>
      <c r="M59" s="27">
        <v>-51.36</v>
      </c>
      <c r="N59" s="27">
        <f t="shared" si="18"/>
        <v>116073.59999999999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42620.17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6" ht="15.75">
      <c r="A63" s="2" t="s">
        <v>101</v>
      </c>
      <c r="B63" s="32">
        <f aca="true" t="shared" si="22" ref="B63:M63">+B42+B48</f>
        <v>876576.0513128119</v>
      </c>
      <c r="C63" s="32">
        <f t="shared" si="22"/>
        <v>600840.1425</v>
      </c>
      <c r="D63" s="32">
        <f t="shared" si="22"/>
        <v>603644.1761761016</v>
      </c>
      <c r="E63" s="32">
        <f t="shared" si="22"/>
        <v>114737.72030726697</v>
      </c>
      <c r="F63" s="32">
        <f t="shared" si="22"/>
        <v>634578.7124262967</v>
      </c>
      <c r="G63" s="32">
        <f t="shared" si="22"/>
        <v>735583.3668059169</v>
      </c>
      <c r="H63" s="32">
        <f t="shared" si="22"/>
        <v>814481.5569000001</v>
      </c>
      <c r="I63" s="32">
        <f t="shared" si="22"/>
        <v>726487.8696376897</v>
      </c>
      <c r="J63" s="32">
        <f t="shared" si="22"/>
        <v>595662.6469332374</v>
      </c>
      <c r="K63" s="32">
        <f t="shared" si="22"/>
        <v>670620.7191668479</v>
      </c>
      <c r="L63" s="32">
        <f t="shared" si="22"/>
        <v>328311.0764123424</v>
      </c>
      <c r="M63" s="32">
        <f t="shared" si="22"/>
        <v>177355.82151691138</v>
      </c>
      <c r="N63" s="32">
        <f>SUM(B63:M63)</f>
        <v>6878879.860095422</v>
      </c>
      <c r="P63" s="79"/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876576.05</v>
      </c>
      <c r="C66" s="39">
        <f aca="true" t="shared" si="23" ref="C66:M66">SUM(C67:C80)</f>
        <v>600840.14</v>
      </c>
      <c r="D66" s="39">
        <f t="shared" si="23"/>
        <v>603644.18</v>
      </c>
      <c r="E66" s="39">
        <f t="shared" si="23"/>
        <v>114737.72</v>
      </c>
      <c r="F66" s="39">
        <f t="shared" si="23"/>
        <v>634578.71</v>
      </c>
      <c r="G66" s="39">
        <f t="shared" si="23"/>
        <v>735583.37</v>
      </c>
      <c r="H66" s="39">
        <f t="shared" si="23"/>
        <v>814481.56</v>
      </c>
      <c r="I66" s="39">
        <f t="shared" si="23"/>
        <v>726487.87</v>
      </c>
      <c r="J66" s="39">
        <f t="shared" si="23"/>
        <v>595662.65</v>
      </c>
      <c r="K66" s="39">
        <f t="shared" si="23"/>
        <v>670620.72</v>
      </c>
      <c r="L66" s="39">
        <f t="shared" si="23"/>
        <v>328311.08</v>
      </c>
      <c r="M66" s="39">
        <f t="shared" si="23"/>
        <v>177355.82</v>
      </c>
      <c r="N66" s="32">
        <f>SUM(N67:N80)</f>
        <v>6878879.870000001</v>
      </c>
    </row>
    <row r="67" spans="1:14" ht="18.75" customHeight="1">
      <c r="A67" s="17" t="s">
        <v>91</v>
      </c>
      <c r="B67" s="39">
        <v>175827.78</v>
      </c>
      <c r="C67" s="39">
        <v>171092.6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346920.38</v>
      </c>
    </row>
    <row r="68" spans="1:14" ht="18.75" customHeight="1">
      <c r="A68" s="17" t="s">
        <v>92</v>
      </c>
      <c r="B68" s="39">
        <v>700748.27</v>
      </c>
      <c r="C68" s="39">
        <v>429747.54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1130495.81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603644.18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603644.18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114737.72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114737.72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634578.71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634578.71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735583.37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735583.37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633479.29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633479.29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181002.27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181002.27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726487.87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726487.87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595662.65</v>
      </c>
      <c r="K76" s="38">
        <v>0</v>
      </c>
      <c r="L76" s="38">
        <v>0</v>
      </c>
      <c r="M76" s="38">
        <v>0</v>
      </c>
      <c r="N76" s="32">
        <f t="shared" si="24"/>
        <v>595662.65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670620.72</v>
      </c>
      <c r="L77" s="38">
        <v>0</v>
      </c>
      <c r="M77" s="66"/>
      <c r="N77" s="29">
        <f t="shared" si="24"/>
        <v>670620.72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328311.08</v>
      </c>
      <c r="M78" s="38">
        <v>0</v>
      </c>
      <c r="N78" s="32">
        <f t="shared" si="24"/>
        <v>328311.08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177355.82</v>
      </c>
      <c r="N79" s="29">
        <f t="shared" si="24"/>
        <v>177355.82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2.067181768518693</v>
      </c>
      <c r="C84" s="48">
        <v>2.086207775865778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1.8090421580375178</v>
      </c>
      <c r="C85" s="48">
        <v>1.7333257874752666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1.6754693892665564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2.1327975766889753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1.965930453818602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1.5584603538548225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1.8308023277022742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1.789289416002322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1.7749529323751096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1.9977921888129353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1.9092982461942358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2.2710723708120204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2.220554108047906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2015-10-20T16:12:25Z</dcterms:modified>
  <cp:category/>
  <cp:version/>
  <cp:contentType/>
  <cp:contentStatus/>
</cp:coreProperties>
</file>