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<sst xmlns="http://schemas.openxmlformats.org/spreadsheetml/2006/main" count="109" uniqueCount="107">
  <si>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</si>
  <si>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</si>
  <si>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</si>
  <si>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</si>
  <si>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</si>
  <si>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</si>
  <si>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</si>
  <si>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</si>
  <si>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</si>
  <si>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</si>
  <si>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</si>
  <si>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</si>
  <si>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</si>
  <si>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</si>
  <si>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</si>
  <si>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</si>
  <si>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</si>
  <si>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</si>
  <si>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</si>
  <si>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</si>
  <si>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</si>
  <si>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</si>
  <si>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</si>
  <si>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</si>
  <si>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</si>
  <si>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</si>
  <si>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</si>
  <si>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</si>
  <si>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</si>
  <si>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</si>
  <si>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</si>
  <si>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</si>
  <si>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</si>
  <si>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</si>
  <si>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</si>
  <si>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</si>
  <si>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</si>
  <si>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</si>
  <si>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</si>
  <si>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</si>
  <si>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</si>
  <si>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</si>
  <si>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</si>
  <si>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</si>
  <si>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</si>
  <si>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</si>
  <si>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</si>
  <si>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</si>
  <si>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</si>
  <si>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</si>
  <si>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</si>
  <si>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</si>
  <si>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</si>
  <si>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</si>
  <si>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</si>
  <si>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</si>
  <si>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</si>
  <si>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</si>
  <si>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</si>
  <si>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</si>
  <si>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</si>
  <si>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</si>
  <si>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</si>
  <si>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</si>
  <si>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</si>
  <si>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</si>
  <si>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</si>
  <si>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</si>
  <si>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</si>
  <si>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</si>
  <si>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</si>
  <si>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</si>
  <si>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</si>
  <si>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</si>
  <si>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</si>
  <si>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</si>
  <si>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</si>
  <si>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</si>
  <si>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</si>
  <si>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</si>
  <si>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</si>
  <si>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</si>
  <si>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</si>
  <si>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</si>
  <si>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</si>
  <si>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</si>
  <si>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</si>
  <si>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</si>
  <si>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</si>
  <si>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</si>
  <si>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</si>
  <si>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</si>
  <si>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</si>
  <si>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</si>
  <si>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</si>
  <si>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</si>
  <si>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</si>
  <si>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</si>
  <si>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</si>
  <si>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</si>
  <si>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</si>
  <si>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</si>
  <si>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</si>
  <si>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</si>
  <si>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</si>
  <si>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</si>
  <si>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13/10/15 - VENCIMENTO 20/10/15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</si>
</sst>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4.375" style="1" bestFit="1" customWidth="1"/>
    <col min="17" max="16384" width="9.00390625" style="1" customWidth="1"/>
  </cols>
  <sheetData>
    <row r="1" spans="1:14" ht="2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1</v>
      </c>
      <c r="B4" s="78" t="s">
        <v>98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2</v>
      </c>
    </row>
    <row r="5" spans="1:14" ht="42" customHeight="1">
      <c r="A5" s="78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8"/>
    </row>
    <row r="6" spans="1:14" ht="20.25" customHeight="1">
      <c r="A6" s="78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8"/>
    </row>
    <row r="7" spans="1:14" ht="18.75" customHeight="1">
      <c r="A7" s="9" t="s">
        <v>3</v>
      </c>
      <c r="B7" s="10">
        <f>B8+B20+B24</f>
        <v>492208</v>
      </c>
      <c r="C7" s="10">
        <f>C8+C20+C24</f>
        <v>363853</v>
      </c>
      <c r="D7" s="10">
        <f>D8+D20+D24</f>
        <v>371568</v>
      </c>
      <c r="E7" s="10">
        <f>E8+E20+E24</f>
        <v>66621</v>
      </c>
      <c r="F7" s="10">
        <f aca="true" t="shared" si="0" ref="F7:M7">F8+F20+F24</f>
        <v>304065</v>
      </c>
      <c r="G7" s="10">
        <f t="shared" si="0"/>
        <v>498611</v>
      </c>
      <c r="H7" s="10">
        <f t="shared" si="0"/>
        <v>463017</v>
      </c>
      <c r="I7" s="10">
        <f t="shared" si="0"/>
        <v>422286</v>
      </c>
      <c r="J7" s="10">
        <f t="shared" si="0"/>
        <v>300390</v>
      </c>
      <c r="K7" s="10">
        <f t="shared" si="0"/>
        <v>362030</v>
      </c>
      <c r="L7" s="10">
        <f t="shared" si="0"/>
        <v>156335</v>
      </c>
      <c r="M7" s="10">
        <f t="shared" si="0"/>
        <v>84057</v>
      </c>
      <c r="N7" s="10">
        <f>+N8+N20+N24</f>
        <v>3885041</v>
      </c>
    </row>
    <row r="8" spans="1:14" ht="18.75" customHeight="1">
      <c r="A8" s="11" t="s">
        <v>27</v>
      </c>
      <c r="B8" s="12">
        <f>+B9+B12+B16</f>
        <v>289215</v>
      </c>
      <c r="C8" s="12">
        <f>+C9+C12+C16</f>
        <v>224079</v>
      </c>
      <c r="D8" s="12">
        <f>+D9+D12+D16</f>
        <v>242473</v>
      </c>
      <c r="E8" s="12">
        <f>+E9+E12+E16</f>
        <v>41043</v>
      </c>
      <c r="F8" s="12">
        <f aca="true" t="shared" si="1" ref="F8:M8">+F9+F12+F16</f>
        <v>189737</v>
      </c>
      <c r="G8" s="12">
        <f t="shared" si="1"/>
        <v>311036</v>
      </c>
      <c r="H8" s="12">
        <f t="shared" si="1"/>
        <v>278418</v>
      </c>
      <c r="I8" s="12">
        <f t="shared" si="1"/>
        <v>260759</v>
      </c>
      <c r="J8" s="12">
        <f t="shared" si="1"/>
        <v>185724</v>
      </c>
      <c r="K8" s="12">
        <f t="shared" si="1"/>
        <v>209811</v>
      </c>
      <c r="L8" s="12">
        <f t="shared" si="1"/>
        <v>97849</v>
      </c>
      <c r="M8" s="12">
        <f t="shared" si="1"/>
        <v>54624</v>
      </c>
      <c r="N8" s="12">
        <f>SUM(B8:M8)</f>
        <v>2384768</v>
      </c>
    </row>
    <row r="9" spans="1:14" ht="18.75" customHeight="1">
      <c r="A9" s="13" t="s">
        <v>4</v>
      </c>
      <c r="B9" s="14">
        <v>24588</v>
      </c>
      <c r="C9" s="14">
        <v>25067</v>
      </c>
      <c r="D9" s="14">
        <v>18041</v>
      </c>
      <c r="E9" s="14">
        <v>3406</v>
      </c>
      <c r="F9" s="14">
        <v>14795</v>
      </c>
      <c r="G9" s="14">
        <v>27036</v>
      </c>
      <c r="H9" s="14">
        <v>32559</v>
      </c>
      <c r="I9" s="14">
        <v>16517</v>
      </c>
      <c r="J9" s="14">
        <v>21012</v>
      </c>
      <c r="K9" s="14">
        <v>16458</v>
      </c>
      <c r="L9" s="14">
        <v>11965</v>
      </c>
      <c r="M9" s="14">
        <v>6863</v>
      </c>
      <c r="N9" s="12">
        <f aca="true" t="shared" si="2" ref="N9:N19">SUM(B9:M9)</f>
        <v>218307</v>
      </c>
    </row>
    <row r="10" spans="1:14" ht="18.75" customHeight="1">
      <c r="A10" s="15" t="s">
        <v>5</v>
      </c>
      <c r="B10" s="14">
        <f>+B9-B11</f>
        <v>24588</v>
      </c>
      <c r="C10" s="14">
        <f>+C9-C11</f>
        <v>25067</v>
      </c>
      <c r="D10" s="14">
        <f>+D9-D11</f>
        <v>18041</v>
      </c>
      <c r="E10" s="14">
        <f>+E9-E11</f>
        <v>3406</v>
      </c>
      <c r="F10" s="14">
        <f aca="true" t="shared" si="3" ref="F10:M10">+F9-F11</f>
        <v>14795</v>
      </c>
      <c r="G10" s="14">
        <f t="shared" si="3"/>
        <v>27036</v>
      </c>
      <c r="H10" s="14">
        <f t="shared" si="3"/>
        <v>32559</v>
      </c>
      <c r="I10" s="14">
        <f t="shared" si="3"/>
        <v>16517</v>
      </c>
      <c r="J10" s="14">
        <f t="shared" si="3"/>
        <v>21012</v>
      </c>
      <c r="K10" s="14">
        <f t="shared" si="3"/>
        <v>16458</v>
      </c>
      <c r="L10" s="14">
        <f t="shared" si="3"/>
        <v>11965</v>
      </c>
      <c r="M10" s="14">
        <f t="shared" si="3"/>
        <v>6863</v>
      </c>
      <c r="N10" s="12">
        <f t="shared" si="2"/>
        <v>218307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191997</v>
      </c>
      <c r="C12" s="14">
        <f>C13+C14+C15</f>
        <v>147904</v>
      </c>
      <c r="D12" s="14">
        <f>D13+D14+D15</f>
        <v>175829</v>
      </c>
      <c r="E12" s="14">
        <f>E13+E14+E15</f>
        <v>28755</v>
      </c>
      <c r="F12" s="14">
        <f aca="true" t="shared" si="4" ref="F12:M12">F13+F14+F15</f>
        <v>128443</v>
      </c>
      <c r="G12" s="14">
        <f t="shared" si="4"/>
        <v>215901</v>
      </c>
      <c r="H12" s="14">
        <f t="shared" si="4"/>
        <v>189001</v>
      </c>
      <c r="I12" s="14">
        <f t="shared" si="4"/>
        <v>185022</v>
      </c>
      <c r="J12" s="14">
        <f t="shared" si="4"/>
        <v>126465</v>
      </c>
      <c r="K12" s="14">
        <f t="shared" si="4"/>
        <v>143749</v>
      </c>
      <c r="L12" s="14">
        <f t="shared" si="4"/>
        <v>69246</v>
      </c>
      <c r="M12" s="14">
        <f t="shared" si="4"/>
        <v>38946</v>
      </c>
      <c r="N12" s="12">
        <f t="shared" si="2"/>
        <v>1641258</v>
      </c>
    </row>
    <row r="13" spans="1:14" ht="18.75" customHeight="1">
      <c r="A13" s="15" t="s">
        <v>7</v>
      </c>
      <c r="B13" s="14">
        <v>89574</v>
      </c>
      <c r="C13" s="14">
        <v>70049</v>
      </c>
      <c r="D13" s="14">
        <v>81471</v>
      </c>
      <c r="E13" s="14">
        <v>13412</v>
      </c>
      <c r="F13" s="14">
        <v>58797</v>
      </c>
      <c r="G13" s="14">
        <v>101236</v>
      </c>
      <c r="H13" s="14">
        <v>93189</v>
      </c>
      <c r="I13" s="14">
        <v>90562</v>
      </c>
      <c r="J13" s="14">
        <v>58951</v>
      </c>
      <c r="K13" s="14">
        <v>68042</v>
      </c>
      <c r="L13" s="14">
        <v>32623</v>
      </c>
      <c r="M13" s="14">
        <v>17710</v>
      </c>
      <c r="N13" s="12">
        <f t="shared" si="2"/>
        <v>775616</v>
      </c>
    </row>
    <row r="14" spans="1:14" ht="18.75" customHeight="1">
      <c r="A14" s="15" t="s">
        <v>8</v>
      </c>
      <c r="B14" s="14">
        <v>95090</v>
      </c>
      <c r="C14" s="14">
        <v>69525</v>
      </c>
      <c r="D14" s="14">
        <v>88520</v>
      </c>
      <c r="E14" s="14">
        <v>13924</v>
      </c>
      <c r="F14" s="14">
        <v>63047</v>
      </c>
      <c r="G14" s="14">
        <v>102388</v>
      </c>
      <c r="H14" s="14">
        <v>87198</v>
      </c>
      <c r="I14" s="14">
        <v>88936</v>
      </c>
      <c r="J14" s="14">
        <v>62140</v>
      </c>
      <c r="K14" s="14">
        <v>70759</v>
      </c>
      <c r="L14" s="14">
        <v>33885</v>
      </c>
      <c r="M14" s="14">
        <v>19955</v>
      </c>
      <c r="N14" s="12">
        <f t="shared" si="2"/>
        <v>795367</v>
      </c>
    </row>
    <row r="15" spans="1:14" ht="18.75" customHeight="1">
      <c r="A15" s="15" t="s">
        <v>9</v>
      </c>
      <c r="B15" s="14">
        <v>7333</v>
      </c>
      <c r="C15" s="14">
        <v>8330</v>
      </c>
      <c r="D15" s="14">
        <v>5838</v>
      </c>
      <c r="E15" s="14">
        <v>1419</v>
      </c>
      <c r="F15" s="14">
        <v>6599</v>
      </c>
      <c r="G15" s="14">
        <v>12277</v>
      </c>
      <c r="H15" s="14">
        <v>8614</v>
      </c>
      <c r="I15" s="14">
        <v>5524</v>
      </c>
      <c r="J15" s="14">
        <v>5374</v>
      </c>
      <c r="K15" s="14">
        <v>4948</v>
      </c>
      <c r="L15" s="14">
        <v>2738</v>
      </c>
      <c r="M15" s="14">
        <v>1281</v>
      </c>
      <c r="N15" s="12">
        <f t="shared" si="2"/>
        <v>70275</v>
      </c>
    </row>
    <row r="16" spans="1:14" ht="18.75" customHeight="1">
      <c r="A16" s="16" t="s">
        <v>26</v>
      </c>
      <c r="B16" s="14">
        <f>B17+B18+B19</f>
        <v>72630</v>
      </c>
      <c r="C16" s="14">
        <f>C17+C18+C19</f>
        <v>51108</v>
      </c>
      <c r="D16" s="14">
        <f>D17+D18+D19</f>
        <v>48603</v>
      </c>
      <c r="E16" s="14">
        <f>E17+E18+E19</f>
        <v>8882</v>
      </c>
      <c r="F16" s="14">
        <f aca="true" t="shared" si="5" ref="F16:M16">F17+F18+F19</f>
        <v>46499</v>
      </c>
      <c r="G16" s="14">
        <f t="shared" si="5"/>
        <v>68099</v>
      </c>
      <c r="H16" s="14">
        <f t="shared" si="5"/>
        <v>56858</v>
      </c>
      <c r="I16" s="14">
        <f t="shared" si="5"/>
        <v>59220</v>
      </c>
      <c r="J16" s="14">
        <f t="shared" si="5"/>
        <v>38247</v>
      </c>
      <c r="K16" s="14">
        <f t="shared" si="5"/>
        <v>49604</v>
      </c>
      <c r="L16" s="14">
        <f t="shared" si="5"/>
        <v>16638</v>
      </c>
      <c r="M16" s="14">
        <f t="shared" si="5"/>
        <v>8815</v>
      </c>
      <c r="N16" s="12">
        <f t="shared" si="2"/>
        <v>525203</v>
      </c>
    </row>
    <row r="17" spans="1:14" ht="18.75" customHeight="1">
      <c r="A17" s="15" t="s">
        <v>23</v>
      </c>
      <c r="B17" s="14">
        <v>8664</v>
      </c>
      <c r="C17" s="14">
        <v>6422</v>
      </c>
      <c r="D17" s="14">
        <v>5889</v>
      </c>
      <c r="E17" s="14">
        <v>1148</v>
      </c>
      <c r="F17" s="14">
        <v>5543</v>
      </c>
      <c r="G17" s="14">
        <v>9778</v>
      </c>
      <c r="H17" s="14">
        <v>8007</v>
      </c>
      <c r="I17" s="14">
        <v>8065</v>
      </c>
      <c r="J17" s="14">
        <v>5573</v>
      </c>
      <c r="K17" s="14">
        <v>6835</v>
      </c>
      <c r="L17" s="14">
        <v>2678</v>
      </c>
      <c r="M17" s="14">
        <v>1260</v>
      </c>
      <c r="N17" s="12">
        <f t="shared" si="2"/>
        <v>69862</v>
      </c>
    </row>
    <row r="18" spans="1:14" ht="18.75" customHeight="1">
      <c r="A18" s="15" t="s">
        <v>24</v>
      </c>
      <c r="B18" s="14">
        <v>3509</v>
      </c>
      <c r="C18" s="14">
        <v>1691</v>
      </c>
      <c r="D18" s="14">
        <v>3358</v>
      </c>
      <c r="E18" s="14">
        <v>448</v>
      </c>
      <c r="F18" s="14">
        <v>2106</v>
      </c>
      <c r="G18" s="14">
        <v>3260</v>
      </c>
      <c r="H18" s="14">
        <v>3356</v>
      </c>
      <c r="I18" s="14">
        <v>3596</v>
      </c>
      <c r="J18" s="14">
        <v>2255</v>
      </c>
      <c r="K18" s="14">
        <v>3565</v>
      </c>
      <c r="L18" s="14">
        <v>1118</v>
      </c>
      <c r="M18" s="14">
        <v>533</v>
      </c>
      <c r="N18" s="12">
        <f t="shared" si="2"/>
        <v>28795</v>
      </c>
    </row>
    <row r="19" spans="1:14" ht="18.75" customHeight="1">
      <c r="A19" s="15" t="s">
        <v>25</v>
      </c>
      <c r="B19" s="14">
        <v>60457</v>
      </c>
      <c r="C19" s="14">
        <v>42995</v>
      </c>
      <c r="D19" s="14">
        <v>39356</v>
      </c>
      <c r="E19" s="14">
        <v>7286</v>
      </c>
      <c r="F19" s="14">
        <v>38850</v>
      </c>
      <c r="G19" s="14">
        <v>55061</v>
      </c>
      <c r="H19" s="14">
        <v>45495</v>
      </c>
      <c r="I19" s="14">
        <v>47559</v>
      </c>
      <c r="J19" s="14">
        <v>30419</v>
      </c>
      <c r="K19" s="14">
        <v>39204</v>
      </c>
      <c r="L19" s="14">
        <v>12842</v>
      </c>
      <c r="M19" s="14">
        <v>7022</v>
      </c>
      <c r="N19" s="12">
        <f t="shared" si="2"/>
        <v>426546</v>
      </c>
    </row>
    <row r="20" spans="1:14" ht="18.75" customHeight="1">
      <c r="A20" s="17" t="s">
        <v>10</v>
      </c>
      <c r="B20" s="18">
        <f>B21+B22+B23</f>
        <v>141106</v>
      </c>
      <c r="C20" s="18">
        <f>C21+C22+C23</f>
        <v>87610</v>
      </c>
      <c r="D20" s="18">
        <f>D21+D22+D23</f>
        <v>80793</v>
      </c>
      <c r="E20" s="18">
        <f>E21+E22+E23</f>
        <v>14942</v>
      </c>
      <c r="F20" s="18">
        <f aca="true" t="shared" si="6" ref="F20:M20">F21+F22+F23</f>
        <v>66929</v>
      </c>
      <c r="G20" s="18">
        <f t="shared" si="6"/>
        <v>111984</v>
      </c>
      <c r="H20" s="18">
        <f t="shared" si="6"/>
        <v>119100</v>
      </c>
      <c r="I20" s="18">
        <f t="shared" si="6"/>
        <v>115180</v>
      </c>
      <c r="J20" s="18">
        <f t="shared" si="6"/>
        <v>75030</v>
      </c>
      <c r="K20" s="18">
        <f t="shared" si="6"/>
        <v>114165</v>
      </c>
      <c r="L20" s="18">
        <f t="shared" si="6"/>
        <v>45374</v>
      </c>
      <c r="M20" s="18">
        <f t="shared" si="6"/>
        <v>23766</v>
      </c>
      <c r="N20" s="12">
        <f aca="true" t="shared" si="7" ref="N20:N26">SUM(B20:M20)</f>
        <v>995979</v>
      </c>
    </row>
    <row r="21" spans="1:14" ht="18.75" customHeight="1">
      <c r="A21" s="13" t="s">
        <v>11</v>
      </c>
      <c r="B21" s="14">
        <v>71860</v>
      </c>
      <c r="C21" s="14">
        <v>47364</v>
      </c>
      <c r="D21" s="14">
        <v>42921</v>
      </c>
      <c r="E21" s="14">
        <v>7808</v>
      </c>
      <c r="F21" s="14">
        <v>34692</v>
      </c>
      <c r="G21" s="14">
        <v>59886</v>
      </c>
      <c r="H21" s="14">
        <v>66370</v>
      </c>
      <c r="I21" s="14">
        <v>62887</v>
      </c>
      <c r="J21" s="14">
        <v>39623</v>
      </c>
      <c r="K21" s="14">
        <v>59566</v>
      </c>
      <c r="L21" s="14">
        <v>23911</v>
      </c>
      <c r="M21" s="14">
        <v>12258</v>
      </c>
      <c r="N21" s="12">
        <f t="shared" si="7"/>
        <v>529146</v>
      </c>
    </row>
    <row r="22" spans="1:14" ht="18.75" customHeight="1">
      <c r="A22" s="13" t="s">
        <v>12</v>
      </c>
      <c r="B22" s="14">
        <v>65103</v>
      </c>
      <c r="C22" s="14">
        <v>36748</v>
      </c>
      <c r="D22" s="14">
        <v>35680</v>
      </c>
      <c r="E22" s="14">
        <v>6517</v>
      </c>
      <c r="F22" s="14">
        <v>29605</v>
      </c>
      <c r="G22" s="14">
        <v>47247</v>
      </c>
      <c r="H22" s="14">
        <v>48929</v>
      </c>
      <c r="I22" s="14">
        <v>49275</v>
      </c>
      <c r="J22" s="14">
        <v>32990</v>
      </c>
      <c r="K22" s="14">
        <v>51564</v>
      </c>
      <c r="L22" s="14">
        <v>20122</v>
      </c>
      <c r="M22" s="14">
        <v>10923</v>
      </c>
      <c r="N22" s="12">
        <f t="shared" si="7"/>
        <v>434703</v>
      </c>
    </row>
    <row r="23" spans="1:14" ht="18.75" customHeight="1">
      <c r="A23" s="13" t="s">
        <v>13</v>
      </c>
      <c r="B23" s="14">
        <v>4143</v>
      </c>
      <c r="C23" s="14">
        <v>3498</v>
      </c>
      <c r="D23" s="14">
        <v>2192</v>
      </c>
      <c r="E23" s="14">
        <v>617</v>
      </c>
      <c r="F23" s="14">
        <v>2632</v>
      </c>
      <c r="G23" s="14">
        <v>4851</v>
      </c>
      <c r="H23" s="14">
        <v>3801</v>
      </c>
      <c r="I23" s="14">
        <v>3018</v>
      </c>
      <c r="J23" s="14">
        <v>2417</v>
      </c>
      <c r="K23" s="14">
        <v>3035</v>
      </c>
      <c r="L23" s="14">
        <v>1341</v>
      </c>
      <c r="M23" s="14">
        <v>585</v>
      </c>
      <c r="N23" s="12">
        <f t="shared" si="7"/>
        <v>32130</v>
      </c>
    </row>
    <row r="24" spans="1:14" ht="18.75" customHeight="1">
      <c r="A24" s="17" t="s">
        <v>14</v>
      </c>
      <c r="B24" s="14">
        <f>B25+B26</f>
        <v>61887</v>
      </c>
      <c r="C24" s="14">
        <f>C25+C26</f>
        <v>52164</v>
      </c>
      <c r="D24" s="14">
        <f>D25+D26</f>
        <v>48302</v>
      </c>
      <c r="E24" s="14">
        <f>E25+E26</f>
        <v>10636</v>
      </c>
      <c r="F24" s="14">
        <f aca="true" t="shared" si="8" ref="F24:M24">F25+F26</f>
        <v>47399</v>
      </c>
      <c r="G24" s="14">
        <f t="shared" si="8"/>
        <v>75591</v>
      </c>
      <c r="H24" s="14">
        <f t="shared" si="8"/>
        <v>65499</v>
      </c>
      <c r="I24" s="14">
        <f t="shared" si="8"/>
        <v>46347</v>
      </c>
      <c r="J24" s="14">
        <f t="shared" si="8"/>
        <v>39636</v>
      </c>
      <c r="K24" s="14">
        <f t="shared" si="8"/>
        <v>38054</v>
      </c>
      <c r="L24" s="14">
        <f t="shared" si="8"/>
        <v>13112</v>
      </c>
      <c r="M24" s="14">
        <f t="shared" si="8"/>
        <v>5667</v>
      </c>
      <c r="N24" s="12">
        <f t="shared" si="7"/>
        <v>504294</v>
      </c>
    </row>
    <row r="25" spans="1:14" ht="18.75" customHeight="1">
      <c r="A25" s="13" t="s">
        <v>15</v>
      </c>
      <c r="B25" s="14">
        <v>39608</v>
      </c>
      <c r="C25" s="14">
        <v>33385</v>
      </c>
      <c r="D25" s="14">
        <v>30913</v>
      </c>
      <c r="E25" s="14">
        <v>6807</v>
      </c>
      <c r="F25" s="14">
        <v>30335</v>
      </c>
      <c r="G25" s="14">
        <v>48378</v>
      </c>
      <c r="H25" s="14">
        <v>41919</v>
      </c>
      <c r="I25" s="14">
        <v>29662</v>
      </c>
      <c r="J25" s="14">
        <v>25367</v>
      </c>
      <c r="K25" s="14">
        <v>24355</v>
      </c>
      <c r="L25" s="14">
        <v>8392</v>
      </c>
      <c r="M25" s="14">
        <v>3627</v>
      </c>
      <c r="N25" s="12">
        <f t="shared" si="7"/>
        <v>322748</v>
      </c>
    </row>
    <row r="26" spans="1:14" ht="18.75" customHeight="1">
      <c r="A26" s="13" t="s">
        <v>16</v>
      </c>
      <c r="B26" s="14">
        <v>22279</v>
      </c>
      <c r="C26" s="14">
        <v>18779</v>
      </c>
      <c r="D26" s="14">
        <v>17389</v>
      </c>
      <c r="E26" s="14">
        <v>3829</v>
      </c>
      <c r="F26" s="14">
        <v>17064</v>
      </c>
      <c r="G26" s="14">
        <v>27213</v>
      </c>
      <c r="H26" s="14">
        <v>23580</v>
      </c>
      <c r="I26" s="14">
        <v>16685</v>
      </c>
      <c r="J26" s="14">
        <v>14269</v>
      </c>
      <c r="K26" s="14">
        <v>13699</v>
      </c>
      <c r="L26" s="14">
        <v>4720</v>
      </c>
      <c r="M26" s="14">
        <v>2040</v>
      </c>
      <c r="N26" s="12">
        <f t="shared" si="7"/>
        <v>181546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0.9844350380327016</v>
      </c>
      <c r="C32" s="23">
        <f aca="true" t="shared" si="9" ref="C32:M32">(((+C$8+C$20)*C$29)+(C$24*C$30))/C$7</f>
        <v>1</v>
      </c>
      <c r="D32" s="23">
        <f t="shared" si="9"/>
        <v>0.9931581653963744</v>
      </c>
      <c r="E32" s="23">
        <f t="shared" si="9"/>
        <v>0.9865443884060581</v>
      </c>
      <c r="F32" s="23">
        <f t="shared" si="9"/>
        <v>0.9989867511880682</v>
      </c>
      <c r="G32" s="23">
        <f t="shared" si="9"/>
        <v>0.9988932969790077</v>
      </c>
      <c r="H32" s="23">
        <f t="shared" si="9"/>
        <v>1</v>
      </c>
      <c r="I32" s="23">
        <f t="shared" si="9"/>
        <v>0.9986719931515609</v>
      </c>
      <c r="J32" s="23">
        <f t="shared" si="9"/>
        <v>0.9980207729951064</v>
      </c>
      <c r="K32" s="23">
        <f t="shared" si="9"/>
        <v>0.9973301339667983</v>
      </c>
      <c r="L32" s="23">
        <f t="shared" si="9"/>
        <v>0.9989516103239838</v>
      </c>
      <c r="M32" s="23">
        <f t="shared" si="9"/>
        <v>0.9947346122274172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1.8548724986612164</v>
      </c>
      <c r="C35" s="26">
        <f>C32*C34</f>
        <v>1.8205</v>
      </c>
      <c r="D35" s="26">
        <f>D32*D34</f>
        <v>1.675358509207144</v>
      </c>
      <c r="E35" s="26">
        <f>E32*E34</f>
        <v>2.1289627901802732</v>
      </c>
      <c r="F35" s="26">
        <f aca="true" t="shared" si="10" ref="F35:M35">F32*F34</f>
        <v>1.9655064329625243</v>
      </c>
      <c r="G35" s="26">
        <f t="shared" si="10"/>
        <v>1.558473321946648</v>
      </c>
      <c r="H35" s="26">
        <f t="shared" si="10"/>
        <v>1.8205</v>
      </c>
      <c r="I35" s="26">
        <f t="shared" si="10"/>
        <v>1.7748398662289537</v>
      </c>
      <c r="J35" s="26">
        <f t="shared" si="10"/>
        <v>1.9975385771497054</v>
      </c>
      <c r="K35" s="26">
        <f t="shared" si="10"/>
        <v>1.9085906773722618</v>
      </c>
      <c r="L35" s="26">
        <f t="shared" si="10"/>
        <v>2.270517115105383</v>
      </c>
      <c r="M35" s="26">
        <f t="shared" si="10"/>
        <v>2.2197502871854815</v>
      </c>
      <c r="N35" s="27"/>
    </row>
    <row r="36" spans="1:14" ht="18.75" customHeight="1">
      <c r="A36" s="57" t="s">
        <v>43</v>
      </c>
      <c r="B36" s="26">
        <v>-0.0059218257</v>
      </c>
      <c r="C36" s="26">
        <v>-0.006</v>
      </c>
      <c r="D36" s="26">
        <v>-0.0055010658</v>
      </c>
      <c r="E36" s="26">
        <v>-0.006197145</v>
      </c>
      <c r="F36" s="26">
        <v>-0.0062131452</v>
      </c>
      <c r="G36" s="26">
        <v>-0.0047302607</v>
      </c>
      <c r="H36" s="26">
        <v>-0.00536363</v>
      </c>
      <c r="I36" s="26">
        <v>-0.0056806524</v>
      </c>
      <c r="J36" s="26">
        <v>-0.0047359433</v>
      </c>
      <c r="K36" s="26">
        <v>-0.0062335442</v>
      </c>
      <c r="L36" s="26">
        <v>-0.0073608597</v>
      </c>
      <c r="M36" s="26">
        <v>-0.0071961883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913231.2328368943</v>
      </c>
      <c r="C42" s="65">
        <f aca="true" t="shared" si="12" ref="C42:M42">C43+C44+C45+C46</f>
        <v>662706.5085</v>
      </c>
      <c r="D42" s="65">
        <f t="shared" si="12"/>
        <v>631991.0105319057</v>
      </c>
      <c r="E42" s="65">
        <f t="shared" si="12"/>
        <v>142067.050047555</v>
      </c>
      <c r="F42" s="65">
        <f t="shared" si="12"/>
        <v>597866.8335435119</v>
      </c>
      <c r="G42" s="65">
        <f t="shared" si="12"/>
        <v>777170.1015112523</v>
      </c>
      <c r="H42" s="65">
        <f t="shared" si="12"/>
        <v>843208.1566282901</v>
      </c>
      <c r="I42" s="65">
        <f t="shared" si="12"/>
        <v>749637.7677709735</v>
      </c>
      <c r="J42" s="65">
        <f t="shared" si="12"/>
        <v>600197.303182113</v>
      </c>
      <c r="K42" s="65">
        <f t="shared" si="12"/>
        <v>691312.592922354</v>
      </c>
      <c r="L42" s="65">
        <f t="shared" si="12"/>
        <v>355081.69318880053</v>
      </c>
      <c r="M42" s="65">
        <f t="shared" si="12"/>
        <v>186691.13989001693</v>
      </c>
      <c r="N42" s="65">
        <f>N43+N44+N45+N46</f>
        <v>7151161.390553667</v>
      </c>
    </row>
    <row r="43" spans="1:14" ht="18.75" customHeight="1">
      <c r="A43" s="62" t="s">
        <v>86</v>
      </c>
      <c r="B43" s="59">
        <f aca="true" t="shared" si="13" ref="B43:H43">B35*B7</f>
        <v>912983.08282104</v>
      </c>
      <c r="C43" s="59">
        <f t="shared" si="13"/>
        <v>662394.3865</v>
      </c>
      <c r="D43" s="59">
        <f t="shared" si="13"/>
        <v>622509.6105490801</v>
      </c>
      <c r="E43" s="59">
        <f t="shared" si="13"/>
        <v>141833.6300446</v>
      </c>
      <c r="F43" s="59">
        <f t="shared" si="13"/>
        <v>597641.71353875</v>
      </c>
      <c r="G43" s="59">
        <f t="shared" si="13"/>
        <v>777071.9415291401</v>
      </c>
      <c r="H43" s="59">
        <f t="shared" si="13"/>
        <v>842922.4485</v>
      </c>
      <c r="I43" s="59">
        <f>I35*I7</f>
        <v>749490.02775036</v>
      </c>
      <c r="J43" s="59">
        <f>J35*J7</f>
        <v>600040.6131900001</v>
      </c>
      <c r="K43" s="59">
        <f>K35*K7</f>
        <v>690967.08292908</v>
      </c>
      <c r="L43" s="59">
        <f>L35*L7</f>
        <v>354961.29319000005</v>
      </c>
      <c r="M43" s="59">
        <f>M35*M7</f>
        <v>186585.54988995002</v>
      </c>
      <c r="N43" s="61">
        <f>SUM(B43:M43)</f>
        <v>7139401.380432</v>
      </c>
    </row>
    <row r="44" spans="1:14" ht="18.75" customHeight="1">
      <c r="A44" s="62" t="s">
        <v>87</v>
      </c>
      <c r="B44" s="59">
        <f aca="true" t="shared" si="14" ref="B44:M44">B36*B7</f>
        <v>-2914.7699841456</v>
      </c>
      <c r="C44" s="59">
        <f t="shared" si="14"/>
        <v>-2183.118</v>
      </c>
      <c r="D44" s="59">
        <f t="shared" si="14"/>
        <v>-2044.0200171744</v>
      </c>
      <c r="E44" s="59">
        <f t="shared" si="14"/>
        <v>-412.859997045</v>
      </c>
      <c r="F44" s="59">
        <f t="shared" si="14"/>
        <v>-1889.199995238</v>
      </c>
      <c r="G44" s="59">
        <f t="shared" si="14"/>
        <v>-2358.5600178877</v>
      </c>
      <c r="H44" s="59">
        <f t="shared" si="14"/>
        <v>-2483.45187171</v>
      </c>
      <c r="I44" s="59">
        <f t="shared" si="14"/>
        <v>-2398.8599793864</v>
      </c>
      <c r="J44" s="59">
        <f t="shared" si="14"/>
        <v>-1422.630007887</v>
      </c>
      <c r="K44" s="59">
        <f t="shared" si="14"/>
        <v>-2256.730006726</v>
      </c>
      <c r="L44" s="59">
        <f t="shared" si="14"/>
        <v>-1150.7600011995</v>
      </c>
      <c r="M44" s="59">
        <f t="shared" si="14"/>
        <v>-604.8899999331</v>
      </c>
      <c r="N44" s="28">
        <f>SUM(B44:M44)</f>
        <v>-22119.849878332698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-86361.88</v>
      </c>
      <c r="C48" s="28">
        <f aca="true" t="shared" si="16" ref="C48:M48">+C49+C52+C60+C61</f>
        <v>-87854.34</v>
      </c>
      <c r="D48" s="28">
        <f t="shared" si="16"/>
        <v>-63246.22</v>
      </c>
      <c r="E48" s="28">
        <f t="shared" si="16"/>
        <v>-24626.67</v>
      </c>
      <c r="F48" s="28">
        <f t="shared" si="16"/>
        <v>71505.51999999999</v>
      </c>
      <c r="G48" s="28">
        <f t="shared" si="16"/>
        <v>-124882.9</v>
      </c>
      <c r="H48" s="28">
        <f t="shared" si="16"/>
        <v>-114196.18</v>
      </c>
      <c r="I48" s="28">
        <f t="shared" si="16"/>
        <v>-57912.22</v>
      </c>
      <c r="J48" s="28">
        <f t="shared" si="16"/>
        <v>-74286.72</v>
      </c>
      <c r="K48" s="28">
        <f t="shared" si="16"/>
        <v>-57701.44</v>
      </c>
      <c r="L48" s="28">
        <f t="shared" si="16"/>
        <v>-41963.1</v>
      </c>
      <c r="M48" s="28">
        <f t="shared" si="16"/>
        <v>-24071.86</v>
      </c>
      <c r="N48" s="28">
        <f>+N49+N52+N60+N61</f>
        <v>-685598.01</v>
      </c>
    </row>
    <row r="49" spans="1:14" ht="18.75" customHeight="1">
      <c r="A49" s="17" t="s">
        <v>48</v>
      </c>
      <c r="B49" s="29">
        <f>B50+B51</f>
        <v>-86058</v>
      </c>
      <c r="C49" s="29">
        <f>C50+C51</f>
        <v>-87734.5</v>
      </c>
      <c r="D49" s="29">
        <f>D50+D51</f>
        <v>-63143.5</v>
      </c>
      <c r="E49" s="29">
        <f>E50+E51</f>
        <v>-11921</v>
      </c>
      <c r="F49" s="29">
        <f aca="true" t="shared" si="17" ref="F49:M49">F50+F51</f>
        <v>-51782.5</v>
      </c>
      <c r="G49" s="29">
        <f t="shared" si="17"/>
        <v>-94626</v>
      </c>
      <c r="H49" s="29">
        <f t="shared" si="17"/>
        <v>-113956.5</v>
      </c>
      <c r="I49" s="29">
        <f t="shared" si="17"/>
        <v>-57809.5</v>
      </c>
      <c r="J49" s="29">
        <f t="shared" si="17"/>
        <v>-73542</v>
      </c>
      <c r="K49" s="29">
        <f t="shared" si="17"/>
        <v>-57603</v>
      </c>
      <c r="L49" s="29">
        <f t="shared" si="17"/>
        <v>-41877.5</v>
      </c>
      <c r="M49" s="29">
        <f t="shared" si="17"/>
        <v>-24020.5</v>
      </c>
      <c r="N49" s="28">
        <f aca="true" t="shared" si="18" ref="N49:N61">SUM(B49:M49)</f>
        <v>-764074.5</v>
      </c>
    </row>
    <row r="50" spans="1:14" ht="18.75" customHeight="1">
      <c r="A50" s="13" t="s">
        <v>49</v>
      </c>
      <c r="B50" s="20">
        <f>ROUND(-B9*$D$3,2)</f>
        <v>-86058</v>
      </c>
      <c r="C50" s="20">
        <f>ROUND(-C9*$D$3,2)</f>
        <v>-87734.5</v>
      </c>
      <c r="D50" s="20">
        <f>ROUND(-D9*$D$3,2)</f>
        <v>-63143.5</v>
      </c>
      <c r="E50" s="20">
        <f>ROUND(-E9*$D$3,2)</f>
        <v>-11921</v>
      </c>
      <c r="F50" s="20">
        <f aca="true" t="shared" si="19" ref="F50:M50">ROUND(-F9*$D$3,2)</f>
        <v>-51782.5</v>
      </c>
      <c r="G50" s="20">
        <f t="shared" si="19"/>
        <v>-94626</v>
      </c>
      <c r="H50" s="20">
        <f t="shared" si="19"/>
        <v>-113956.5</v>
      </c>
      <c r="I50" s="20">
        <f t="shared" si="19"/>
        <v>-57809.5</v>
      </c>
      <c r="J50" s="20">
        <f t="shared" si="19"/>
        <v>-73542</v>
      </c>
      <c r="K50" s="20">
        <f t="shared" si="19"/>
        <v>-57603</v>
      </c>
      <c r="L50" s="20">
        <f t="shared" si="19"/>
        <v>-41877.5</v>
      </c>
      <c r="M50" s="20">
        <f t="shared" si="19"/>
        <v>-24020.5</v>
      </c>
      <c r="N50" s="50">
        <f t="shared" si="18"/>
        <v>-764074.5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-68.48</v>
      </c>
      <c r="G52" s="29">
        <f t="shared" si="21"/>
        <v>-261.08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-2259.84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-68.48</v>
      </c>
      <c r="G59" s="27">
        <v>-261.08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-2259.84</v>
      </c>
    </row>
    <row r="60" spans="1:16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123356.5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80736.32999999999</v>
      </c>
      <c r="P60" s="80"/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6" ht="15.75">
      <c r="A63" s="2" t="s">
        <v>101</v>
      </c>
      <c r="B63" s="32">
        <f aca="true" t="shared" si="22" ref="B63:M63">+B42+B48</f>
        <v>826869.3528368943</v>
      </c>
      <c r="C63" s="32">
        <f t="shared" si="22"/>
        <v>574852.1685</v>
      </c>
      <c r="D63" s="32">
        <f t="shared" si="22"/>
        <v>568744.7905319057</v>
      </c>
      <c r="E63" s="32">
        <f t="shared" si="22"/>
        <v>117440.38004755501</v>
      </c>
      <c r="F63" s="32">
        <f t="shared" si="22"/>
        <v>669372.3535435119</v>
      </c>
      <c r="G63" s="32">
        <f t="shared" si="22"/>
        <v>652287.2015112523</v>
      </c>
      <c r="H63" s="32">
        <f t="shared" si="22"/>
        <v>729011.97662829</v>
      </c>
      <c r="I63" s="32">
        <f t="shared" si="22"/>
        <v>691725.5477709735</v>
      </c>
      <c r="J63" s="32">
        <f t="shared" si="22"/>
        <v>525910.583182113</v>
      </c>
      <c r="K63" s="32">
        <f t="shared" si="22"/>
        <v>633611.1529223539</v>
      </c>
      <c r="L63" s="32">
        <f t="shared" si="22"/>
        <v>313118.59318880056</v>
      </c>
      <c r="M63" s="32">
        <f t="shared" si="22"/>
        <v>162619.27989001694</v>
      </c>
      <c r="N63" s="32">
        <f>SUM(B63:M63)</f>
        <v>6465563.380553667</v>
      </c>
      <c r="P63" s="7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826869.35</v>
      </c>
      <c r="C66" s="39">
        <f aca="true" t="shared" si="23" ref="C66:M66">SUM(C67:C80)</f>
        <v>574852.17</v>
      </c>
      <c r="D66" s="39">
        <f t="shared" si="23"/>
        <v>568744.79</v>
      </c>
      <c r="E66" s="39">
        <f t="shared" si="23"/>
        <v>117440.38</v>
      </c>
      <c r="F66" s="39">
        <f t="shared" si="23"/>
        <v>669372.35</v>
      </c>
      <c r="G66" s="39">
        <f t="shared" si="23"/>
        <v>652287.2</v>
      </c>
      <c r="H66" s="39">
        <f t="shared" si="23"/>
        <v>729011.98</v>
      </c>
      <c r="I66" s="39">
        <f t="shared" si="23"/>
        <v>691725.55</v>
      </c>
      <c r="J66" s="39">
        <f t="shared" si="23"/>
        <v>525910.58</v>
      </c>
      <c r="K66" s="39">
        <f t="shared" si="23"/>
        <v>633611.15</v>
      </c>
      <c r="L66" s="39">
        <f t="shared" si="23"/>
        <v>313118.59</v>
      </c>
      <c r="M66" s="39">
        <f t="shared" si="23"/>
        <v>162619.28</v>
      </c>
      <c r="N66" s="32">
        <f>SUM(N67:N80)</f>
        <v>6465563.370000001</v>
      </c>
    </row>
    <row r="67" spans="1:14" ht="18.75" customHeight="1">
      <c r="A67" s="17" t="s">
        <v>91</v>
      </c>
      <c r="B67" s="39">
        <v>166291</v>
      </c>
      <c r="C67" s="39">
        <v>164503.42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330794.42000000004</v>
      </c>
    </row>
    <row r="68" spans="1:14" ht="18.75" customHeight="1">
      <c r="A68" s="17" t="s">
        <v>92</v>
      </c>
      <c r="B68" s="39">
        <v>660578.35</v>
      </c>
      <c r="C68" s="39">
        <v>410348.75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1070927.1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568744.79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568744.79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117440.38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117440.38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669372.35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669372.35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652287.2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652287.2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562042.15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562042.15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166969.83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166969.83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691725.55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691725.55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525910.58</v>
      </c>
      <c r="K76" s="38">
        <v>0</v>
      </c>
      <c r="L76" s="38">
        <v>0</v>
      </c>
      <c r="M76" s="38">
        <v>0</v>
      </c>
      <c r="N76" s="32">
        <f t="shared" si="24"/>
        <v>525910.58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633611.15</v>
      </c>
      <c r="L77" s="38">
        <v>0</v>
      </c>
      <c r="M77" s="66"/>
      <c r="N77" s="29">
        <f t="shared" si="24"/>
        <v>633611.15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313118.59</v>
      </c>
      <c r="M78" s="38">
        <v>0</v>
      </c>
      <c r="N78" s="32">
        <f t="shared" si="24"/>
        <v>313118.59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162619.28</v>
      </c>
      <c r="N79" s="29">
        <f t="shared" si="24"/>
        <v>162619.28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2.0665570935044926</v>
      </c>
      <c r="C84" s="48">
        <v>2.0832631710252763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1.809329352921514</v>
      </c>
      <c r="C85" s="48">
        <v>1.7335090830681597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1.6756628948991992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2.132466490259153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1.9662468009916034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1.5586701888070105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1.8308849541867007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1.7898742602986917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1.7751897239571606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1.9980601990149904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1.9095450457761898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2.2712872561409827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2.221006458593775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2015-10-20T16:11:30Z</dcterms:modified>
  <cp:category/>
  <cp:version/>
  <cp:contentType/>
  <cp:contentStatus/>
</cp:coreProperties>
</file>