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<sst xmlns="http://schemas.openxmlformats.org/spreadsheetml/2006/main" count="109" uniqueCount="107">
  <si>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</si>
  <si>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</si>
  <si>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</si>
  <si>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</si>
  <si>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</si>
  <si>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</si>
  <si>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</si>
  <si>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</si>
  <si>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</si>
  <si>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</si>
  <si>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</si>
  <si>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</si>
  <si>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</si>
  <si>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</si>
  <si>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</si>
  <si>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</si>
  <si>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</si>
  <si>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</si>
  <si>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</si>
  <si>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</si>
  <si>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</si>
  <si>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</si>
  <si>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</si>
  <si>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</si>
  <si>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</si>
  <si>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</si>
  <si>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</si>
  <si>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</si>
  <si>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</si>
  <si>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</si>
  <si>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</si>
  <si>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</si>
  <si>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</si>
  <si>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</si>
  <si>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</si>
  <si>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</si>
  <si>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</si>
  <si>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</si>
  <si>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</si>
  <si>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</si>
  <si>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</si>
  <si>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</si>
  <si>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</si>
  <si>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</si>
  <si>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</si>
  <si>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</si>
  <si>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</si>
  <si>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</si>
  <si>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</si>
  <si>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</si>
  <si>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</si>
  <si>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</si>
  <si>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</si>
  <si>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</si>
  <si>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</si>
  <si>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</si>
  <si>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</si>
  <si>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</si>
  <si>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</si>
  <si>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</si>
  <si>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</si>
  <si>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</si>
  <si>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</si>
  <si>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</si>
  <si>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</si>
  <si>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</si>
  <si>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</si>
  <si>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</si>
  <si>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</si>
  <si>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</si>
  <si>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</si>
  <si>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</si>
  <si>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</si>
  <si>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</si>
  <si>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</si>
  <si>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</si>
  <si>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</si>
  <si>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</si>
  <si>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</si>
  <si>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</si>
  <si>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</si>
  <si>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</si>
  <si>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</si>
  <si>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</si>
  <si>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</si>
  <si>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</si>
  <si>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</si>
  <si>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</si>
  <si>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</si>
  <si>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</si>
  <si>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</si>
  <si>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</si>
  <si>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</si>
  <si>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</si>
  <si>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</si>
  <si>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</si>
  <si>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</si>
  <si>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</si>
  <si>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</si>
  <si>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</si>
  <si>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</si>
  <si>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</si>
  <si>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</si>
  <si>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</si>
  <si>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</si>
  <si>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</si>
  <si>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10/10/15 - VENCIMENTO 19/10/15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</si>
</sst>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1</v>
      </c>
      <c r="B4" s="78" t="s">
        <v>98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2</v>
      </c>
    </row>
    <row r="5" spans="1:14" ht="42" customHeight="1">
      <c r="A5" s="78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8"/>
    </row>
    <row r="6" spans="1:14" ht="20.25" customHeight="1">
      <c r="A6" s="78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8"/>
    </row>
    <row r="7" spans="1:14" ht="18.75" customHeight="1">
      <c r="A7" s="9" t="s">
        <v>3</v>
      </c>
      <c r="B7" s="10">
        <f>B8+B20+B24</f>
        <v>375336</v>
      </c>
      <c r="C7" s="10">
        <f>C8+C20+C24</f>
        <v>256347</v>
      </c>
      <c r="D7" s="10">
        <f>D8+D20+D24</f>
        <v>303340</v>
      </c>
      <c r="E7" s="10">
        <f>E8+E20+E24</f>
        <v>58567</v>
      </c>
      <c r="F7" s="10">
        <f aca="true" t="shared" si="0" ref="F7:M7">F8+F20+F24</f>
        <v>222367</v>
      </c>
      <c r="G7" s="10">
        <f t="shared" si="0"/>
        <v>355158</v>
      </c>
      <c r="H7" s="10">
        <f t="shared" si="0"/>
        <v>336115</v>
      </c>
      <c r="I7" s="10">
        <f t="shared" si="0"/>
        <v>327424</v>
      </c>
      <c r="J7" s="10">
        <f t="shared" si="0"/>
        <v>237916</v>
      </c>
      <c r="K7" s="10">
        <f t="shared" si="0"/>
        <v>303683</v>
      </c>
      <c r="L7" s="10">
        <f t="shared" si="0"/>
        <v>108211</v>
      </c>
      <c r="M7" s="10">
        <f t="shared" si="0"/>
        <v>55622</v>
      </c>
      <c r="N7" s="10">
        <f>+N8+N20+N24</f>
        <v>2940086</v>
      </c>
    </row>
    <row r="8" spans="1:14" ht="18.75" customHeight="1">
      <c r="A8" s="11" t="s">
        <v>27</v>
      </c>
      <c r="B8" s="12">
        <f>+B9+B12+B16</f>
        <v>224720</v>
      </c>
      <c r="C8" s="12">
        <f>+C9+C12+C16</f>
        <v>160485</v>
      </c>
      <c r="D8" s="12">
        <f>+D9+D12+D16</f>
        <v>196703</v>
      </c>
      <c r="E8" s="12">
        <f>+E9+E12+E16</f>
        <v>36681</v>
      </c>
      <c r="F8" s="12">
        <f aca="true" t="shared" si="1" ref="F8:M8">+F9+F12+F16</f>
        <v>137950</v>
      </c>
      <c r="G8" s="12">
        <f t="shared" si="1"/>
        <v>221650</v>
      </c>
      <c r="H8" s="12">
        <f t="shared" si="1"/>
        <v>206855</v>
      </c>
      <c r="I8" s="12">
        <f t="shared" si="1"/>
        <v>202053</v>
      </c>
      <c r="J8" s="12">
        <f t="shared" si="1"/>
        <v>150896</v>
      </c>
      <c r="K8" s="12">
        <f t="shared" si="1"/>
        <v>183787</v>
      </c>
      <c r="L8" s="12">
        <f t="shared" si="1"/>
        <v>69661</v>
      </c>
      <c r="M8" s="12">
        <f t="shared" si="1"/>
        <v>37731</v>
      </c>
      <c r="N8" s="12">
        <f>SUM(B8:M8)</f>
        <v>1829172</v>
      </c>
    </row>
    <row r="9" spans="1:14" ht="18.75" customHeight="1">
      <c r="A9" s="13" t="s">
        <v>4</v>
      </c>
      <c r="B9" s="14">
        <v>24046</v>
      </c>
      <c r="C9" s="14">
        <v>24756</v>
      </c>
      <c r="D9" s="14">
        <v>19547</v>
      </c>
      <c r="E9" s="14">
        <v>4159</v>
      </c>
      <c r="F9" s="14">
        <v>14580</v>
      </c>
      <c r="G9" s="14">
        <v>26352</v>
      </c>
      <c r="H9" s="14">
        <v>32153</v>
      </c>
      <c r="I9" s="14">
        <v>17141</v>
      </c>
      <c r="J9" s="14">
        <v>21125</v>
      </c>
      <c r="K9" s="14">
        <v>18543</v>
      </c>
      <c r="L9" s="14">
        <v>10169</v>
      </c>
      <c r="M9" s="14">
        <v>5781</v>
      </c>
      <c r="N9" s="12">
        <f aca="true" t="shared" si="2" ref="N9:N19">SUM(B9:M9)</f>
        <v>218352</v>
      </c>
    </row>
    <row r="10" spans="1:14" ht="18.75" customHeight="1">
      <c r="A10" s="15" t="s">
        <v>5</v>
      </c>
      <c r="B10" s="14">
        <f>+B9-B11</f>
        <v>24046</v>
      </c>
      <c r="C10" s="14">
        <f>+C9-C11</f>
        <v>24756</v>
      </c>
      <c r="D10" s="14">
        <f>+D9-D11</f>
        <v>19547</v>
      </c>
      <c r="E10" s="14">
        <f>+E9-E11</f>
        <v>4159</v>
      </c>
      <c r="F10" s="14">
        <f aca="true" t="shared" si="3" ref="F10:M10">+F9-F11</f>
        <v>14580</v>
      </c>
      <c r="G10" s="14">
        <f t="shared" si="3"/>
        <v>26352</v>
      </c>
      <c r="H10" s="14">
        <f t="shared" si="3"/>
        <v>32153</v>
      </c>
      <c r="I10" s="14">
        <f t="shared" si="3"/>
        <v>17141</v>
      </c>
      <c r="J10" s="14">
        <f t="shared" si="3"/>
        <v>21125</v>
      </c>
      <c r="K10" s="14">
        <f t="shared" si="3"/>
        <v>18543</v>
      </c>
      <c r="L10" s="14">
        <f t="shared" si="3"/>
        <v>10169</v>
      </c>
      <c r="M10" s="14">
        <f t="shared" si="3"/>
        <v>5781</v>
      </c>
      <c r="N10" s="12">
        <f t="shared" si="2"/>
        <v>218352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148030</v>
      </c>
      <c r="C12" s="14">
        <f>C13+C14+C15</f>
        <v>102766</v>
      </c>
      <c r="D12" s="14">
        <f>D13+D14+D15</f>
        <v>140328</v>
      </c>
      <c r="E12" s="14">
        <f>E13+E14+E15</f>
        <v>25337</v>
      </c>
      <c r="F12" s="14">
        <f aca="true" t="shared" si="4" ref="F12:M12">F13+F14+F15</f>
        <v>92970</v>
      </c>
      <c r="G12" s="14">
        <f t="shared" si="4"/>
        <v>149895</v>
      </c>
      <c r="H12" s="14">
        <f t="shared" si="4"/>
        <v>136201</v>
      </c>
      <c r="I12" s="14">
        <f t="shared" si="4"/>
        <v>143228</v>
      </c>
      <c r="J12" s="14">
        <f t="shared" si="4"/>
        <v>101322</v>
      </c>
      <c r="K12" s="14">
        <f t="shared" si="4"/>
        <v>128117</v>
      </c>
      <c r="L12" s="14">
        <f t="shared" si="4"/>
        <v>48685</v>
      </c>
      <c r="M12" s="14">
        <f t="shared" si="4"/>
        <v>26728</v>
      </c>
      <c r="N12" s="12">
        <f t="shared" si="2"/>
        <v>1243607</v>
      </c>
    </row>
    <row r="13" spans="1:14" ht="18.75" customHeight="1">
      <c r="A13" s="15" t="s">
        <v>7</v>
      </c>
      <c r="B13" s="14">
        <v>72911</v>
      </c>
      <c r="C13" s="14">
        <v>52201</v>
      </c>
      <c r="D13" s="14">
        <v>68704</v>
      </c>
      <c r="E13" s="14">
        <v>12449</v>
      </c>
      <c r="F13" s="14">
        <v>45554</v>
      </c>
      <c r="G13" s="14">
        <v>74533</v>
      </c>
      <c r="H13" s="14">
        <v>70738</v>
      </c>
      <c r="I13" s="14">
        <v>72193</v>
      </c>
      <c r="J13" s="14">
        <v>49192</v>
      </c>
      <c r="K13" s="14">
        <v>61655</v>
      </c>
      <c r="L13" s="14">
        <v>23284</v>
      </c>
      <c r="M13" s="14">
        <v>12702</v>
      </c>
      <c r="N13" s="12">
        <f t="shared" si="2"/>
        <v>616116</v>
      </c>
    </row>
    <row r="14" spans="1:14" ht="18.75" customHeight="1">
      <c r="A14" s="15" t="s">
        <v>8</v>
      </c>
      <c r="B14" s="14">
        <v>70835</v>
      </c>
      <c r="C14" s="14">
        <v>46508</v>
      </c>
      <c r="D14" s="14">
        <v>67894</v>
      </c>
      <c r="E14" s="14">
        <v>11872</v>
      </c>
      <c r="F14" s="14">
        <v>43969</v>
      </c>
      <c r="G14" s="14">
        <v>68581</v>
      </c>
      <c r="H14" s="14">
        <v>60689</v>
      </c>
      <c r="I14" s="14">
        <v>67546</v>
      </c>
      <c r="J14" s="14">
        <v>48841</v>
      </c>
      <c r="K14" s="14">
        <v>63244</v>
      </c>
      <c r="L14" s="14">
        <v>24127</v>
      </c>
      <c r="M14" s="14">
        <v>13363</v>
      </c>
      <c r="N14" s="12">
        <f t="shared" si="2"/>
        <v>587469</v>
      </c>
    </row>
    <row r="15" spans="1:14" ht="18.75" customHeight="1">
      <c r="A15" s="15" t="s">
        <v>9</v>
      </c>
      <c r="B15" s="14">
        <v>4284</v>
      </c>
      <c r="C15" s="14">
        <v>4057</v>
      </c>
      <c r="D15" s="14">
        <v>3730</v>
      </c>
      <c r="E15" s="14">
        <v>1016</v>
      </c>
      <c r="F15" s="14">
        <v>3447</v>
      </c>
      <c r="G15" s="14">
        <v>6781</v>
      </c>
      <c r="H15" s="14">
        <v>4774</v>
      </c>
      <c r="I15" s="14">
        <v>3489</v>
      </c>
      <c r="J15" s="14">
        <v>3289</v>
      </c>
      <c r="K15" s="14">
        <v>3218</v>
      </c>
      <c r="L15" s="14">
        <v>1274</v>
      </c>
      <c r="M15" s="14">
        <v>663</v>
      </c>
      <c r="N15" s="12">
        <f t="shared" si="2"/>
        <v>40022</v>
      </c>
    </row>
    <row r="16" spans="1:14" ht="18.75" customHeight="1">
      <c r="A16" s="16" t="s">
        <v>26</v>
      </c>
      <c r="B16" s="14">
        <f>B17+B18+B19</f>
        <v>52644</v>
      </c>
      <c r="C16" s="14">
        <f>C17+C18+C19</f>
        <v>32963</v>
      </c>
      <c r="D16" s="14">
        <f>D17+D18+D19</f>
        <v>36828</v>
      </c>
      <c r="E16" s="14">
        <f>E17+E18+E19</f>
        <v>7185</v>
      </c>
      <c r="F16" s="14">
        <f aca="true" t="shared" si="5" ref="F16:M16">F17+F18+F19</f>
        <v>30400</v>
      </c>
      <c r="G16" s="14">
        <f t="shared" si="5"/>
        <v>45403</v>
      </c>
      <c r="H16" s="14">
        <f t="shared" si="5"/>
        <v>38501</v>
      </c>
      <c r="I16" s="14">
        <f t="shared" si="5"/>
        <v>41684</v>
      </c>
      <c r="J16" s="14">
        <f t="shared" si="5"/>
        <v>28449</v>
      </c>
      <c r="K16" s="14">
        <f t="shared" si="5"/>
        <v>37127</v>
      </c>
      <c r="L16" s="14">
        <f t="shared" si="5"/>
        <v>10807</v>
      </c>
      <c r="M16" s="14">
        <f t="shared" si="5"/>
        <v>5222</v>
      </c>
      <c r="N16" s="12">
        <f t="shared" si="2"/>
        <v>367213</v>
      </c>
    </row>
    <row r="17" spans="1:14" ht="18.75" customHeight="1">
      <c r="A17" s="15" t="s">
        <v>23</v>
      </c>
      <c r="B17" s="14">
        <v>7181</v>
      </c>
      <c r="C17" s="14">
        <v>4890</v>
      </c>
      <c r="D17" s="14">
        <v>5128</v>
      </c>
      <c r="E17" s="14">
        <v>1073</v>
      </c>
      <c r="F17" s="14">
        <v>4232</v>
      </c>
      <c r="G17" s="14">
        <v>7307</v>
      </c>
      <c r="H17" s="14">
        <v>6276</v>
      </c>
      <c r="I17" s="14">
        <v>6622</v>
      </c>
      <c r="J17" s="14">
        <v>4805</v>
      </c>
      <c r="K17" s="14">
        <v>6233</v>
      </c>
      <c r="L17" s="14">
        <v>1900</v>
      </c>
      <c r="M17" s="14">
        <v>840</v>
      </c>
      <c r="N17" s="12">
        <f t="shared" si="2"/>
        <v>56487</v>
      </c>
    </row>
    <row r="18" spans="1:14" ht="18.75" customHeight="1">
      <c r="A18" s="15" t="s">
        <v>24</v>
      </c>
      <c r="B18" s="14">
        <v>2841</v>
      </c>
      <c r="C18" s="14">
        <v>1303</v>
      </c>
      <c r="D18" s="14">
        <v>3222</v>
      </c>
      <c r="E18" s="14">
        <v>422</v>
      </c>
      <c r="F18" s="14">
        <v>1981</v>
      </c>
      <c r="G18" s="14">
        <v>2522</v>
      </c>
      <c r="H18" s="14">
        <v>2878</v>
      </c>
      <c r="I18" s="14">
        <v>3245</v>
      </c>
      <c r="J18" s="14">
        <v>2039</v>
      </c>
      <c r="K18" s="14">
        <v>3509</v>
      </c>
      <c r="L18" s="14">
        <v>952</v>
      </c>
      <c r="M18" s="14">
        <v>427</v>
      </c>
      <c r="N18" s="12">
        <f t="shared" si="2"/>
        <v>25341</v>
      </c>
    </row>
    <row r="19" spans="1:14" ht="18.75" customHeight="1">
      <c r="A19" s="15" t="s">
        <v>25</v>
      </c>
      <c r="B19" s="14">
        <v>42622</v>
      </c>
      <c r="C19" s="14">
        <v>26770</v>
      </c>
      <c r="D19" s="14">
        <v>28478</v>
      </c>
      <c r="E19" s="14">
        <v>5690</v>
      </c>
      <c r="F19" s="14">
        <v>24187</v>
      </c>
      <c r="G19" s="14">
        <v>35574</v>
      </c>
      <c r="H19" s="14">
        <v>29347</v>
      </c>
      <c r="I19" s="14">
        <v>31817</v>
      </c>
      <c r="J19" s="14">
        <v>21605</v>
      </c>
      <c r="K19" s="14">
        <v>27385</v>
      </c>
      <c r="L19" s="14">
        <v>7955</v>
      </c>
      <c r="M19" s="14">
        <v>3955</v>
      </c>
      <c r="N19" s="12">
        <f t="shared" si="2"/>
        <v>285385</v>
      </c>
    </row>
    <row r="20" spans="1:14" ht="18.75" customHeight="1">
      <c r="A20" s="17" t="s">
        <v>10</v>
      </c>
      <c r="B20" s="18">
        <f>B21+B22+B23</f>
        <v>102558</v>
      </c>
      <c r="C20" s="18">
        <f>C21+C22+C23</f>
        <v>59384</v>
      </c>
      <c r="D20" s="18">
        <f>D21+D22+D23</f>
        <v>67027</v>
      </c>
      <c r="E20" s="18">
        <f>E21+E22+E23</f>
        <v>12747</v>
      </c>
      <c r="F20" s="18">
        <f aca="true" t="shared" si="6" ref="F20:M20">F21+F22+F23</f>
        <v>50136</v>
      </c>
      <c r="G20" s="18">
        <f t="shared" si="6"/>
        <v>79620</v>
      </c>
      <c r="H20" s="18">
        <f t="shared" si="6"/>
        <v>82423</v>
      </c>
      <c r="I20" s="18">
        <f t="shared" si="6"/>
        <v>88940</v>
      </c>
      <c r="J20" s="18">
        <f t="shared" si="6"/>
        <v>56194</v>
      </c>
      <c r="K20" s="18">
        <f t="shared" si="6"/>
        <v>90372</v>
      </c>
      <c r="L20" s="18">
        <f t="shared" si="6"/>
        <v>29385</v>
      </c>
      <c r="M20" s="18">
        <f t="shared" si="6"/>
        <v>14235</v>
      </c>
      <c r="N20" s="12">
        <f aca="true" t="shared" si="7" ref="N20:N26">SUM(B20:M20)</f>
        <v>733021</v>
      </c>
    </row>
    <row r="21" spans="1:14" ht="18.75" customHeight="1">
      <c r="A21" s="13" t="s">
        <v>11</v>
      </c>
      <c r="B21" s="14">
        <v>53805</v>
      </c>
      <c r="C21" s="14">
        <v>33748</v>
      </c>
      <c r="D21" s="14">
        <v>35373</v>
      </c>
      <c r="E21" s="14">
        <v>6871</v>
      </c>
      <c r="F21" s="14">
        <v>26819</v>
      </c>
      <c r="G21" s="14">
        <v>43150</v>
      </c>
      <c r="H21" s="14">
        <v>47447</v>
      </c>
      <c r="I21" s="14">
        <v>48157</v>
      </c>
      <c r="J21" s="14">
        <v>29941</v>
      </c>
      <c r="K21" s="14">
        <v>46651</v>
      </c>
      <c r="L21" s="14">
        <v>15194</v>
      </c>
      <c r="M21" s="14">
        <v>7392</v>
      </c>
      <c r="N21" s="12">
        <f t="shared" si="7"/>
        <v>394548</v>
      </c>
    </row>
    <row r="22" spans="1:14" ht="18.75" customHeight="1">
      <c r="A22" s="13" t="s">
        <v>12</v>
      </c>
      <c r="B22" s="14">
        <v>46393</v>
      </c>
      <c r="C22" s="14">
        <v>23897</v>
      </c>
      <c r="D22" s="14">
        <v>30135</v>
      </c>
      <c r="E22" s="14">
        <v>5472</v>
      </c>
      <c r="F22" s="14">
        <v>21896</v>
      </c>
      <c r="G22" s="14">
        <v>33693</v>
      </c>
      <c r="H22" s="14">
        <v>32887</v>
      </c>
      <c r="I22" s="14">
        <v>39002</v>
      </c>
      <c r="J22" s="14">
        <v>24813</v>
      </c>
      <c r="K22" s="14">
        <v>41886</v>
      </c>
      <c r="L22" s="14">
        <v>13536</v>
      </c>
      <c r="M22" s="14">
        <v>6580</v>
      </c>
      <c r="N22" s="12">
        <f t="shared" si="7"/>
        <v>320190</v>
      </c>
    </row>
    <row r="23" spans="1:14" ht="18.75" customHeight="1">
      <c r="A23" s="13" t="s">
        <v>13</v>
      </c>
      <c r="B23" s="14">
        <v>2360</v>
      </c>
      <c r="C23" s="14">
        <v>1739</v>
      </c>
      <c r="D23" s="14">
        <v>1519</v>
      </c>
      <c r="E23" s="14">
        <v>404</v>
      </c>
      <c r="F23" s="14">
        <v>1421</v>
      </c>
      <c r="G23" s="14">
        <v>2777</v>
      </c>
      <c r="H23" s="14">
        <v>2089</v>
      </c>
      <c r="I23" s="14">
        <v>1781</v>
      </c>
      <c r="J23" s="14">
        <v>1440</v>
      </c>
      <c r="K23" s="14">
        <v>1835</v>
      </c>
      <c r="L23" s="14">
        <v>655</v>
      </c>
      <c r="M23" s="14">
        <v>263</v>
      </c>
      <c r="N23" s="12">
        <f t="shared" si="7"/>
        <v>18283</v>
      </c>
    </row>
    <row r="24" spans="1:14" ht="18.75" customHeight="1">
      <c r="A24" s="17" t="s">
        <v>14</v>
      </c>
      <c r="B24" s="14">
        <f>B25+B26</f>
        <v>48058</v>
      </c>
      <c r="C24" s="14">
        <f>C25+C26</f>
        <v>36478</v>
      </c>
      <c r="D24" s="14">
        <f>D25+D26</f>
        <v>39610</v>
      </c>
      <c r="E24" s="14">
        <f>E25+E26</f>
        <v>9139</v>
      </c>
      <c r="F24" s="14">
        <f aca="true" t="shared" si="8" ref="F24:M24">F25+F26</f>
        <v>34281</v>
      </c>
      <c r="G24" s="14">
        <f t="shared" si="8"/>
        <v>53888</v>
      </c>
      <c r="H24" s="14">
        <f t="shared" si="8"/>
        <v>46837</v>
      </c>
      <c r="I24" s="14">
        <f t="shared" si="8"/>
        <v>36431</v>
      </c>
      <c r="J24" s="14">
        <f t="shared" si="8"/>
        <v>30826</v>
      </c>
      <c r="K24" s="14">
        <f t="shared" si="8"/>
        <v>29524</v>
      </c>
      <c r="L24" s="14">
        <f t="shared" si="8"/>
        <v>9165</v>
      </c>
      <c r="M24" s="14">
        <f t="shared" si="8"/>
        <v>3656</v>
      </c>
      <c r="N24" s="12">
        <f t="shared" si="7"/>
        <v>377893</v>
      </c>
    </row>
    <row r="25" spans="1:14" ht="18.75" customHeight="1">
      <c r="A25" s="13" t="s">
        <v>15</v>
      </c>
      <c r="B25" s="14">
        <v>30757</v>
      </c>
      <c r="C25" s="14">
        <v>23346</v>
      </c>
      <c r="D25" s="14">
        <v>25350</v>
      </c>
      <c r="E25" s="14">
        <v>5849</v>
      </c>
      <c r="F25" s="14">
        <v>21940</v>
      </c>
      <c r="G25" s="14">
        <v>34488</v>
      </c>
      <c r="H25" s="14">
        <v>29976</v>
      </c>
      <c r="I25" s="14">
        <v>23316</v>
      </c>
      <c r="J25" s="14">
        <v>19729</v>
      </c>
      <c r="K25" s="14">
        <v>18895</v>
      </c>
      <c r="L25" s="14">
        <v>5866</v>
      </c>
      <c r="M25" s="14">
        <v>2340</v>
      </c>
      <c r="N25" s="12">
        <f t="shared" si="7"/>
        <v>241852</v>
      </c>
    </row>
    <row r="26" spans="1:14" ht="18.75" customHeight="1">
      <c r="A26" s="13" t="s">
        <v>16</v>
      </c>
      <c r="B26" s="14">
        <v>17301</v>
      </c>
      <c r="C26" s="14">
        <v>13132</v>
      </c>
      <c r="D26" s="14">
        <v>14260</v>
      </c>
      <c r="E26" s="14">
        <v>3290</v>
      </c>
      <c r="F26" s="14">
        <v>12341</v>
      </c>
      <c r="G26" s="14">
        <v>19400</v>
      </c>
      <c r="H26" s="14">
        <v>16861</v>
      </c>
      <c r="I26" s="14">
        <v>13115</v>
      </c>
      <c r="J26" s="14">
        <v>11097</v>
      </c>
      <c r="K26" s="14">
        <v>10629</v>
      </c>
      <c r="L26" s="14">
        <v>3299</v>
      </c>
      <c r="M26" s="14">
        <v>1316</v>
      </c>
      <c r="N26" s="12">
        <f t="shared" si="7"/>
        <v>136041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0.9843879851652919</v>
      </c>
      <c r="C32" s="23">
        <f aca="true" t="shared" si="9" ref="C32:M32">(((+C$8+C$20)*C$29)+(C$24*C$30))/C$7</f>
        <v>1</v>
      </c>
      <c r="D32" s="23">
        <f t="shared" si="9"/>
        <v>0.9931386431067448</v>
      </c>
      <c r="E32" s="23">
        <f t="shared" si="9"/>
        <v>0.9865072481090033</v>
      </c>
      <c r="F32" s="23">
        <f t="shared" si="9"/>
        <v>0.9989979335962621</v>
      </c>
      <c r="G32" s="23">
        <f t="shared" si="9"/>
        <v>0.998892373535159</v>
      </c>
      <c r="H32" s="23">
        <f t="shared" si="9"/>
        <v>1</v>
      </c>
      <c r="I32" s="23">
        <f t="shared" si="9"/>
        <v>0.9986536872678851</v>
      </c>
      <c r="J32" s="23">
        <f t="shared" si="9"/>
        <v>0.9980564989323962</v>
      </c>
      <c r="K32" s="23">
        <f t="shared" si="9"/>
        <v>0.997530617123777</v>
      </c>
      <c r="L32" s="23">
        <f t="shared" si="9"/>
        <v>0.9989413044884531</v>
      </c>
      <c r="M32" s="23">
        <f t="shared" si="9"/>
        <v>0.9948665348243501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1.854783841648443</v>
      </c>
      <c r="C35" s="26">
        <f>C32*C34</f>
        <v>1.8205</v>
      </c>
      <c r="D35" s="26">
        <f>D32*D34</f>
        <v>1.6753255770567679</v>
      </c>
      <c r="E35" s="26">
        <f>E32*E34</f>
        <v>2.128882641419229</v>
      </c>
      <c r="F35" s="26">
        <f aca="true" t="shared" si="10" ref="F35:M35">F32*F34</f>
        <v>1.9655284343506456</v>
      </c>
      <c r="G35" s="26">
        <f t="shared" si="10"/>
        <v>1.558471881189555</v>
      </c>
      <c r="H35" s="26">
        <f t="shared" si="10"/>
        <v>1.8205</v>
      </c>
      <c r="I35" s="26">
        <f t="shared" si="10"/>
        <v>1.7748073330124852</v>
      </c>
      <c r="J35" s="26">
        <f t="shared" si="10"/>
        <v>1.997610082613191</v>
      </c>
      <c r="K35" s="26">
        <f t="shared" si="10"/>
        <v>1.908974341989772</v>
      </c>
      <c r="L35" s="26">
        <f t="shared" si="10"/>
        <v>2.2704936909718048</v>
      </c>
      <c r="M35" s="26">
        <f t="shared" si="10"/>
        <v>2.220044672460537</v>
      </c>
      <c r="N35" s="27"/>
    </row>
    <row r="36" spans="1:14" ht="18.75" customHeight="1">
      <c r="A36" s="57" t="s">
        <v>43</v>
      </c>
      <c r="B36" s="26">
        <v>-0.0059215476</v>
      </c>
      <c r="C36" s="26">
        <v>-0.006</v>
      </c>
      <c r="D36" s="26">
        <v>-0.005500956</v>
      </c>
      <c r="E36" s="26">
        <v>-0.0061968344</v>
      </c>
      <c r="F36" s="26">
        <v>-0.0062132421</v>
      </c>
      <c r="G36" s="26">
        <v>-0.0047302609</v>
      </c>
      <c r="H36" s="26">
        <v>-0.00536363</v>
      </c>
      <c r="I36" s="26">
        <v>-0.0056805549</v>
      </c>
      <c r="J36" s="26">
        <v>-0.0047361254</v>
      </c>
      <c r="K36" s="26">
        <v>-0.0062347909</v>
      </c>
      <c r="L36" s="26">
        <v>-0.0073608044</v>
      </c>
      <c r="M36" s="26">
        <v>-0.0071971522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2114.32</v>
      </c>
      <c r="G38" s="61">
        <f t="shared" si="11"/>
        <v>2456.7200000000003</v>
      </c>
      <c r="H38" s="61">
        <f t="shared" si="11"/>
        <v>2769.1600000000003</v>
      </c>
      <c r="I38" s="61">
        <f t="shared" si="11"/>
        <v>2546.6000000000004</v>
      </c>
      <c r="J38" s="61">
        <f t="shared" si="11"/>
        <v>1579.3200000000002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24511.56</v>
      </c>
    </row>
    <row r="39" spans="1:14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494</v>
      </c>
      <c r="G39" s="63">
        <v>574</v>
      </c>
      <c r="H39" s="63">
        <v>647</v>
      </c>
      <c r="I39" s="63">
        <v>595</v>
      </c>
      <c r="J39" s="63">
        <v>369</v>
      </c>
      <c r="K39" s="63">
        <v>608</v>
      </c>
      <c r="L39" s="63">
        <v>297</v>
      </c>
      <c r="M39" s="63">
        <v>166</v>
      </c>
      <c r="N39" s="12">
        <f>SUM(B39:M39)</f>
        <v>5727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697107.4979989665</v>
      </c>
      <c r="C42" s="65">
        <f aca="true" t="shared" si="12" ref="C42:M42">C43+C44+C45+C46</f>
        <v>467636.8715</v>
      </c>
      <c r="D42" s="65">
        <f t="shared" si="12"/>
        <v>518050.0205513599</v>
      </c>
      <c r="E42" s="65">
        <f t="shared" si="12"/>
        <v>124965.61965969518</v>
      </c>
      <c r="F42" s="65">
        <f t="shared" si="12"/>
        <v>437801.36135519936</v>
      </c>
      <c r="G42" s="65">
        <f t="shared" si="12"/>
        <v>554280.4863787977</v>
      </c>
      <c r="H42" s="65">
        <f t="shared" si="12"/>
        <v>612863.7210025501</v>
      </c>
      <c r="I42" s="65">
        <f t="shared" si="12"/>
        <v>581801.1661967024</v>
      </c>
      <c r="J42" s="65">
        <f t="shared" si="12"/>
        <v>475715.92040433356</v>
      </c>
      <c r="K42" s="65">
        <f t="shared" si="12"/>
        <v>580431.8950935953</v>
      </c>
      <c r="L42" s="65">
        <f t="shared" si="12"/>
        <v>246167.03278882155</v>
      </c>
      <c r="M42" s="65">
        <f t="shared" si="12"/>
        <v>123793.4847719316</v>
      </c>
      <c r="N42" s="65">
        <f>N43+N44+N45+N46</f>
        <v>5420615.077701951</v>
      </c>
    </row>
    <row r="43" spans="1:14" ht="18.75" customHeight="1">
      <c r="A43" s="62" t="s">
        <v>86</v>
      </c>
      <c r="B43" s="59">
        <f aca="true" t="shared" si="13" ref="B43:H43">B35*B7</f>
        <v>696167.14798896</v>
      </c>
      <c r="C43" s="59">
        <f t="shared" si="13"/>
        <v>466679.7135</v>
      </c>
      <c r="D43" s="59">
        <f t="shared" si="13"/>
        <v>508193.26054439996</v>
      </c>
      <c r="E43" s="59">
        <f t="shared" si="13"/>
        <v>124682.26965999998</v>
      </c>
      <c r="F43" s="59">
        <f t="shared" si="13"/>
        <v>437068.66136125004</v>
      </c>
      <c r="G43" s="59">
        <f t="shared" si="13"/>
        <v>553503.7563795199</v>
      </c>
      <c r="H43" s="59">
        <f t="shared" si="13"/>
        <v>611897.3575</v>
      </c>
      <c r="I43" s="59">
        <f>I35*I7</f>
        <v>581114.51620428</v>
      </c>
      <c r="J43" s="59">
        <f>J35*J7</f>
        <v>475263.400415</v>
      </c>
      <c r="K43" s="59">
        <f>K35*K7</f>
        <v>579723.05509848</v>
      </c>
      <c r="L43" s="59">
        <f>L35*L7</f>
        <v>245692.39279374995</v>
      </c>
      <c r="M43" s="59">
        <f>M35*M7</f>
        <v>123483.3247716</v>
      </c>
      <c r="N43" s="61">
        <f>SUM(B43:M43)</f>
        <v>5403468.856217239</v>
      </c>
    </row>
    <row r="44" spans="1:14" ht="18.75" customHeight="1">
      <c r="A44" s="62" t="s">
        <v>87</v>
      </c>
      <c r="B44" s="59">
        <f aca="true" t="shared" si="14" ref="B44:M44">B36*B7</f>
        <v>-2222.5699899936003</v>
      </c>
      <c r="C44" s="59">
        <f t="shared" si="14"/>
        <v>-1538.082</v>
      </c>
      <c r="D44" s="59">
        <f t="shared" si="14"/>
        <v>-1668.65999304</v>
      </c>
      <c r="E44" s="59">
        <f t="shared" si="14"/>
        <v>-362.9300003048</v>
      </c>
      <c r="F44" s="59">
        <f t="shared" si="14"/>
        <v>-1381.6200060507</v>
      </c>
      <c r="G44" s="59">
        <f t="shared" si="14"/>
        <v>-1679.9900007222</v>
      </c>
      <c r="H44" s="59">
        <f t="shared" si="14"/>
        <v>-1802.79649745</v>
      </c>
      <c r="I44" s="59">
        <f t="shared" si="14"/>
        <v>-1859.9500075776</v>
      </c>
      <c r="J44" s="59">
        <f t="shared" si="14"/>
        <v>-1126.8000106664</v>
      </c>
      <c r="K44" s="59">
        <f t="shared" si="14"/>
        <v>-1893.4000048847001</v>
      </c>
      <c r="L44" s="59">
        <f t="shared" si="14"/>
        <v>-796.5200049284</v>
      </c>
      <c r="M44" s="59">
        <f t="shared" si="14"/>
        <v>-400.3199996684</v>
      </c>
      <c r="N44" s="28">
        <f>SUM(B44:M44)</f>
        <v>-16733.6385152868</v>
      </c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2114.32</v>
      </c>
      <c r="G45" s="59">
        <f t="shared" si="15"/>
        <v>2456.7200000000003</v>
      </c>
      <c r="H45" s="59">
        <f t="shared" si="15"/>
        <v>2769.1600000000003</v>
      </c>
      <c r="I45" s="59">
        <f t="shared" si="15"/>
        <v>2546.6000000000004</v>
      </c>
      <c r="J45" s="59">
        <f t="shared" si="15"/>
        <v>1579.3200000000002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24511.56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-84464.88</v>
      </c>
      <c r="C48" s="28">
        <f aca="true" t="shared" si="16" ref="C48:M48">+C49+C52+C60+C61</f>
        <v>-86765.84</v>
      </c>
      <c r="D48" s="28">
        <f t="shared" si="16"/>
        <v>-68517.22</v>
      </c>
      <c r="E48" s="28">
        <f t="shared" si="16"/>
        <v>-14637.82</v>
      </c>
      <c r="F48" s="28">
        <f t="shared" si="16"/>
        <v>-51098.48</v>
      </c>
      <c r="G48" s="28">
        <f t="shared" si="16"/>
        <v>-92493.08</v>
      </c>
      <c r="H48" s="28">
        <f t="shared" si="16"/>
        <v>-112775.18</v>
      </c>
      <c r="I48" s="28">
        <f t="shared" si="16"/>
        <v>-60096.22</v>
      </c>
      <c r="J48" s="28">
        <f t="shared" si="16"/>
        <v>-74682.22</v>
      </c>
      <c r="K48" s="28">
        <f t="shared" si="16"/>
        <v>-64998.94</v>
      </c>
      <c r="L48" s="28">
        <f t="shared" si="16"/>
        <v>-35677.1</v>
      </c>
      <c r="M48" s="28">
        <f t="shared" si="16"/>
        <v>-20284.86</v>
      </c>
      <c r="N48" s="28">
        <f>+N49+N52+N60+N61</f>
        <v>-766491.84</v>
      </c>
    </row>
    <row r="49" spans="1:14" ht="18.75" customHeight="1">
      <c r="A49" s="17" t="s">
        <v>48</v>
      </c>
      <c r="B49" s="29">
        <f>B50+B51</f>
        <v>-84161</v>
      </c>
      <c r="C49" s="29">
        <f>C50+C51</f>
        <v>-86646</v>
      </c>
      <c r="D49" s="29">
        <f>D50+D51</f>
        <v>-68414.5</v>
      </c>
      <c r="E49" s="29">
        <f>E50+E51</f>
        <v>-14556.5</v>
      </c>
      <c r="F49" s="29">
        <f aca="true" t="shared" si="17" ref="F49:M49">F50+F51</f>
        <v>-51030</v>
      </c>
      <c r="G49" s="29">
        <f t="shared" si="17"/>
        <v>-92232</v>
      </c>
      <c r="H49" s="29">
        <f t="shared" si="17"/>
        <v>-112535.5</v>
      </c>
      <c r="I49" s="29">
        <f t="shared" si="17"/>
        <v>-59993.5</v>
      </c>
      <c r="J49" s="29">
        <f t="shared" si="17"/>
        <v>-73937.5</v>
      </c>
      <c r="K49" s="29">
        <f t="shared" si="17"/>
        <v>-64900.5</v>
      </c>
      <c r="L49" s="29">
        <f t="shared" si="17"/>
        <v>-35591.5</v>
      </c>
      <c r="M49" s="29">
        <f t="shared" si="17"/>
        <v>-20233.5</v>
      </c>
      <c r="N49" s="28">
        <f aca="true" t="shared" si="18" ref="N49:N61">SUM(B49:M49)</f>
        <v>-764232</v>
      </c>
    </row>
    <row r="50" spans="1:14" ht="18.75" customHeight="1">
      <c r="A50" s="13" t="s">
        <v>49</v>
      </c>
      <c r="B50" s="20">
        <f>ROUND(-B9*$D$3,2)</f>
        <v>-84161</v>
      </c>
      <c r="C50" s="20">
        <f>ROUND(-C9*$D$3,2)</f>
        <v>-86646</v>
      </c>
      <c r="D50" s="20">
        <f>ROUND(-D9*$D$3,2)</f>
        <v>-68414.5</v>
      </c>
      <c r="E50" s="20">
        <f>ROUND(-E9*$D$3,2)</f>
        <v>-14556.5</v>
      </c>
      <c r="F50" s="20">
        <f aca="true" t="shared" si="19" ref="F50:M50">ROUND(-F9*$D$3,2)</f>
        <v>-51030</v>
      </c>
      <c r="G50" s="20">
        <f t="shared" si="19"/>
        <v>-92232</v>
      </c>
      <c r="H50" s="20">
        <f t="shared" si="19"/>
        <v>-112535.5</v>
      </c>
      <c r="I50" s="20">
        <f t="shared" si="19"/>
        <v>-59993.5</v>
      </c>
      <c r="J50" s="20">
        <f t="shared" si="19"/>
        <v>-73937.5</v>
      </c>
      <c r="K50" s="20">
        <f t="shared" si="19"/>
        <v>-64900.5</v>
      </c>
      <c r="L50" s="20">
        <f t="shared" si="19"/>
        <v>-35591.5</v>
      </c>
      <c r="M50" s="20">
        <f t="shared" si="19"/>
        <v>-20233.5</v>
      </c>
      <c r="N50" s="50">
        <f t="shared" si="18"/>
        <v>-764232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-81.32</v>
      </c>
      <c r="F52" s="29">
        <f t="shared" si="21"/>
        <v>-68.48</v>
      </c>
      <c r="G52" s="29">
        <f t="shared" si="21"/>
        <v>-261.08</v>
      </c>
      <c r="H52" s="29">
        <f t="shared" si="21"/>
        <v>-239.68</v>
      </c>
      <c r="I52" s="29">
        <f t="shared" si="21"/>
        <v>-102.72</v>
      </c>
      <c r="J52" s="29">
        <f t="shared" si="21"/>
        <v>-744.72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-2259.84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</row>
    <row r="59" spans="1:14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-68.48</v>
      </c>
      <c r="G59" s="27">
        <v>-261.08</v>
      </c>
      <c r="H59" s="27">
        <v>-239.68</v>
      </c>
      <c r="I59" s="27">
        <v>-102.72</v>
      </c>
      <c r="J59" s="27">
        <v>-744.72</v>
      </c>
      <c r="K59" s="27">
        <v>-98.44</v>
      </c>
      <c r="L59" s="27">
        <v>-85.6</v>
      </c>
      <c r="M59" s="27">
        <v>-51.36</v>
      </c>
      <c r="N59" s="27">
        <f t="shared" si="18"/>
        <v>-2259.84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6" ht="15.75">
      <c r="A63" s="2" t="s">
        <v>101</v>
      </c>
      <c r="B63" s="32">
        <f aca="true" t="shared" si="22" ref="B63:M63">+B42+B48</f>
        <v>612642.6179989665</v>
      </c>
      <c r="C63" s="32">
        <f t="shared" si="22"/>
        <v>380871.03150000004</v>
      </c>
      <c r="D63" s="32">
        <f t="shared" si="22"/>
        <v>449532.8005513599</v>
      </c>
      <c r="E63" s="32">
        <f t="shared" si="22"/>
        <v>110327.79965969519</v>
      </c>
      <c r="F63" s="32">
        <f t="shared" si="22"/>
        <v>386702.8813551994</v>
      </c>
      <c r="G63" s="32">
        <f t="shared" si="22"/>
        <v>461787.40637879766</v>
      </c>
      <c r="H63" s="32">
        <f t="shared" si="22"/>
        <v>500088.5410025501</v>
      </c>
      <c r="I63" s="32">
        <f t="shared" si="22"/>
        <v>521704.9461967024</v>
      </c>
      <c r="J63" s="32">
        <f t="shared" si="22"/>
        <v>401033.70040433353</v>
      </c>
      <c r="K63" s="32">
        <f t="shared" si="22"/>
        <v>515432.95509359526</v>
      </c>
      <c r="L63" s="32">
        <f t="shared" si="22"/>
        <v>210489.93278882155</v>
      </c>
      <c r="M63" s="32">
        <f t="shared" si="22"/>
        <v>103508.6247719316</v>
      </c>
      <c r="N63" s="32">
        <f>SUM(B63:M63)</f>
        <v>4654123.237701953</v>
      </c>
      <c r="P63" s="7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612642.62</v>
      </c>
      <c r="C66" s="39">
        <f aca="true" t="shared" si="23" ref="C66:M66">SUM(C67:C80)</f>
        <v>380871.04000000004</v>
      </c>
      <c r="D66" s="39">
        <f t="shared" si="23"/>
        <v>449532.8</v>
      </c>
      <c r="E66" s="39">
        <f t="shared" si="23"/>
        <v>110327.8</v>
      </c>
      <c r="F66" s="39">
        <f t="shared" si="23"/>
        <v>386702.88</v>
      </c>
      <c r="G66" s="39">
        <f t="shared" si="23"/>
        <v>461787.41</v>
      </c>
      <c r="H66" s="39">
        <f t="shared" si="23"/>
        <v>500088.54000000004</v>
      </c>
      <c r="I66" s="39">
        <f t="shared" si="23"/>
        <v>521704.95</v>
      </c>
      <c r="J66" s="39">
        <f t="shared" si="23"/>
        <v>401033.7</v>
      </c>
      <c r="K66" s="39">
        <f t="shared" si="23"/>
        <v>515432.96</v>
      </c>
      <c r="L66" s="39">
        <f t="shared" si="23"/>
        <v>210489.93</v>
      </c>
      <c r="M66" s="39">
        <f t="shared" si="23"/>
        <v>103508.62</v>
      </c>
      <c r="N66" s="32">
        <f>SUM(N67:N80)</f>
        <v>4654123.250000001</v>
      </c>
    </row>
    <row r="67" spans="1:14" ht="18.75" customHeight="1">
      <c r="A67" s="17" t="s">
        <v>91</v>
      </c>
      <c r="B67" s="39">
        <v>117014.42</v>
      </c>
      <c r="C67" s="39">
        <v>105217.97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222232.39</v>
      </c>
    </row>
    <row r="68" spans="1:14" ht="18.75" customHeight="1">
      <c r="A68" s="17" t="s">
        <v>92</v>
      </c>
      <c r="B68" s="39">
        <v>495628.2</v>
      </c>
      <c r="C68" s="39">
        <v>275653.07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771281.27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449532.8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449532.8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110327.8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110327.8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386702.88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386702.88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461787.41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461787.41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386127.51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386127.51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113961.03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113961.03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521704.95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521704.95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401033.7</v>
      </c>
      <c r="K76" s="38">
        <v>0</v>
      </c>
      <c r="L76" s="38">
        <v>0</v>
      </c>
      <c r="M76" s="38">
        <v>0</v>
      </c>
      <c r="N76" s="32">
        <f t="shared" si="24"/>
        <v>401033.7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515432.96</v>
      </c>
      <c r="L77" s="38">
        <v>0</v>
      </c>
      <c r="M77" s="66"/>
      <c r="N77" s="29">
        <f t="shared" si="24"/>
        <v>515432.96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210489.93</v>
      </c>
      <c r="M78" s="38">
        <v>0</v>
      </c>
      <c r="N78" s="32">
        <f t="shared" si="24"/>
        <v>210489.93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103508.62</v>
      </c>
      <c r="N79" s="29">
        <f t="shared" si="24"/>
        <v>103508.62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2.0868140772565202</v>
      </c>
      <c r="C84" s="48">
        <v>2.100162190641918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1.8111339069113213</v>
      </c>
      <c r="C85" s="48">
        <v>1.73608811527514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1.67693584938142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2.1337206901445382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1.9688234376287819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1.5606588796501772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1.833291109091835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1.792041033193891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1.776904460872454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1.999512098405881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1.9113084864598784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2.2748799363172094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2.22562088331832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2015-10-19T12:24:14Z</dcterms:modified>
  <cp:category/>
  <cp:version/>
  <cp:contentType/>
  <cp:contentStatus/>
</cp:coreProperties>
</file>