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<sst xmlns="http://schemas.openxmlformats.org/spreadsheetml/2006/main" count="109" uniqueCount="107">
  <si>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</si>
  <si>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</si>
  <si>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</si>
  <si>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</si>
  <si>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</si>
  <si>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</si>
  <si>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</si>
  <si>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</si>
  <si>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</si>
  <si>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</si>
  <si>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</si>
  <si>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</si>
  <si>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</si>
  <si>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</si>
  <si>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</si>
  <si>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</si>
  <si>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</si>
  <si>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</si>
  <si>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</si>
  <si>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</si>
  <si>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</si>
  <si>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</si>
  <si>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</si>
  <si>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</si>
  <si>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</si>
  <si>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</si>
  <si>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</si>
  <si>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</si>
  <si>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</si>
  <si>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</si>
  <si>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</si>
  <si>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</si>
  <si>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</si>
  <si>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</si>
  <si>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</si>
  <si>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</si>
  <si>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</si>
  <si>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</si>
  <si>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</si>
  <si>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</si>
  <si>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</si>
  <si>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</si>
  <si>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</si>
  <si>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</si>
  <si>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</si>
  <si>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</si>
  <si>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</si>
  <si>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</si>
  <si>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</si>
  <si>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</si>
  <si>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</si>
  <si>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</si>
  <si>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</si>
  <si>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</si>
  <si>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</si>
  <si>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</si>
  <si>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</si>
  <si>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</si>
  <si>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</si>
  <si>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</si>
  <si>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</si>
  <si>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</si>
  <si>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</si>
  <si>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</si>
  <si>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</si>
  <si>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</si>
  <si>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</si>
  <si>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</si>
  <si>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</si>
  <si>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</si>
  <si>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</si>
  <si>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</si>
  <si>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</si>
  <si>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</si>
  <si>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</si>
  <si>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</si>
  <si>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</si>
  <si>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</si>
  <si>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</si>
  <si>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</si>
  <si>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</si>
  <si>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</si>
  <si>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</si>
  <si>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</si>
  <si>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</si>
  <si>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</si>
  <si>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</si>
  <si>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</si>
  <si>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</si>
  <si>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</si>
  <si>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</si>
  <si>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</si>
  <si>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</si>
  <si>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</si>
  <si>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</si>
  <si>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</si>
  <si>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</si>
  <si>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</si>
  <si>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</si>
  <si>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</si>
  <si>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</si>
  <si>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</si>
  <si>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</si>
  <si>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</si>
  <si>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</si>
  <si>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</si>
  <si>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09/10/15 - VENCIMENTO 19/10/15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</si>
</sst>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528027</v>
      </c>
      <c r="C7" s="10">
        <f>C8+C20+C24</f>
        <v>391968</v>
      </c>
      <c r="D7" s="10">
        <f>D8+D20+D24</f>
        <v>397774</v>
      </c>
      <c r="E7" s="10">
        <f>E8+E20+E24</f>
        <v>76258</v>
      </c>
      <c r="F7" s="10">
        <f aca="true" t="shared" si="0" ref="F7:M7">F8+F20+F24</f>
        <v>326774</v>
      </c>
      <c r="G7" s="10">
        <f t="shared" si="0"/>
        <v>535783</v>
      </c>
      <c r="H7" s="10">
        <f t="shared" si="0"/>
        <v>490537</v>
      </c>
      <c r="I7" s="10">
        <f t="shared" si="0"/>
        <v>442834</v>
      </c>
      <c r="J7" s="10">
        <f t="shared" si="0"/>
        <v>320170</v>
      </c>
      <c r="K7" s="10">
        <f t="shared" si="0"/>
        <v>382990</v>
      </c>
      <c r="L7" s="10">
        <f t="shared" si="0"/>
        <v>166299</v>
      </c>
      <c r="M7" s="10">
        <f t="shared" si="0"/>
        <v>88661</v>
      </c>
      <c r="N7" s="10">
        <f>+N8+N20+N24</f>
        <v>4148075</v>
      </c>
    </row>
    <row r="8" spans="1:14" ht="18.75" customHeight="1">
      <c r="A8" s="11" t="s">
        <v>27</v>
      </c>
      <c r="B8" s="12">
        <f>+B9+B12+B16</f>
        <v>313155</v>
      </c>
      <c r="C8" s="12">
        <f>+C9+C12+C16</f>
        <v>243680</v>
      </c>
      <c r="D8" s="12">
        <f>+D9+D12+D16</f>
        <v>261383</v>
      </c>
      <c r="E8" s="12">
        <f>+E9+E12+E16</f>
        <v>47448</v>
      </c>
      <c r="F8" s="12">
        <f aca="true" t="shared" si="1" ref="F8:M8">+F9+F12+F16</f>
        <v>205280</v>
      </c>
      <c r="G8" s="12">
        <f t="shared" si="1"/>
        <v>338151</v>
      </c>
      <c r="H8" s="12">
        <f t="shared" si="1"/>
        <v>297992</v>
      </c>
      <c r="I8" s="12">
        <f t="shared" si="1"/>
        <v>273320</v>
      </c>
      <c r="J8" s="12">
        <f t="shared" si="1"/>
        <v>199238</v>
      </c>
      <c r="K8" s="12">
        <f t="shared" si="1"/>
        <v>224355</v>
      </c>
      <c r="L8" s="12">
        <f t="shared" si="1"/>
        <v>105473</v>
      </c>
      <c r="M8" s="12">
        <f t="shared" si="1"/>
        <v>58275</v>
      </c>
      <c r="N8" s="12">
        <f>SUM(B8:M8)</f>
        <v>2567750</v>
      </c>
    </row>
    <row r="9" spans="1:14" ht="18.75" customHeight="1">
      <c r="A9" s="13" t="s">
        <v>4</v>
      </c>
      <c r="B9" s="14">
        <v>25512</v>
      </c>
      <c r="C9" s="14">
        <v>26927</v>
      </c>
      <c r="D9" s="14">
        <v>18386</v>
      </c>
      <c r="E9" s="14">
        <v>4042</v>
      </c>
      <c r="F9" s="14">
        <v>14808</v>
      </c>
      <c r="G9" s="14">
        <v>28223</v>
      </c>
      <c r="H9" s="14">
        <v>33797</v>
      </c>
      <c r="I9" s="14">
        <v>16530</v>
      </c>
      <c r="J9" s="14">
        <v>21533</v>
      </c>
      <c r="K9" s="14">
        <v>17146</v>
      </c>
      <c r="L9" s="14">
        <v>12690</v>
      </c>
      <c r="M9" s="14">
        <v>7120</v>
      </c>
      <c r="N9" s="12">
        <f aca="true" t="shared" si="2" ref="N9:N19">SUM(B9:M9)</f>
        <v>226714</v>
      </c>
    </row>
    <row r="10" spans="1:14" ht="18.75" customHeight="1">
      <c r="A10" s="15" t="s">
        <v>5</v>
      </c>
      <c r="B10" s="14">
        <f>+B9-B11</f>
        <v>25512</v>
      </c>
      <c r="C10" s="14">
        <f>+C9-C11</f>
        <v>26927</v>
      </c>
      <c r="D10" s="14">
        <f>+D9-D11</f>
        <v>18386</v>
      </c>
      <c r="E10" s="14">
        <f>+E9-E11</f>
        <v>4042</v>
      </c>
      <c r="F10" s="14">
        <f aca="true" t="shared" si="3" ref="F10:M10">+F9-F11</f>
        <v>14808</v>
      </c>
      <c r="G10" s="14">
        <f t="shared" si="3"/>
        <v>28223</v>
      </c>
      <c r="H10" s="14">
        <f t="shared" si="3"/>
        <v>33797</v>
      </c>
      <c r="I10" s="14">
        <f t="shared" si="3"/>
        <v>16530</v>
      </c>
      <c r="J10" s="14">
        <f t="shared" si="3"/>
        <v>21533</v>
      </c>
      <c r="K10" s="14">
        <f t="shared" si="3"/>
        <v>17146</v>
      </c>
      <c r="L10" s="14">
        <f t="shared" si="3"/>
        <v>12690</v>
      </c>
      <c r="M10" s="14">
        <f t="shared" si="3"/>
        <v>7120</v>
      </c>
      <c r="N10" s="12">
        <f t="shared" si="2"/>
        <v>226714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208387</v>
      </c>
      <c r="C12" s="14">
        <f>C13+C14+C15</f>
        <v>160780</v>
      </c>
      <c r="D12" s="14">
        <f>D13+D14+D15</f>
        <v>189952</v>
      </c>
      <c r="E12" s="14">
        <f>E13+E14+E15</f>
        <v>32703</v>
      </c>
      <c r="F12" s="14">
        <f aca="true" t="shared" si="4" ref="F12:M12">F13+F14+F15</f>
        <v>139097</v>
      </c>
      <c r="G12" s="14">
        <f t="shared" si="4"/>
        <v>234722</v>
      </c>
      <c r="H12" s="14">
        <f t="shared" si="4"/>
        <v>201980</v>
      </c>
      <c r="I12" s="14">
        <f t="shared" si="4"/>
        <v>197549</v>
      </c>
      <c r="J12" s="14">
        <f t="shared" si="4"/>
        <v>136725</v>
      </c>
      <c r="K12" s="14">
        <f t="shared" si="4"/>
        <v>154802</v>
      </c>
      <c r="L12" s="14">
        <f t="shared" si="4"/>
        <v>74546</v>
      </c>
      <c r="M12" s="14">
        <f t="shared" si="4"/>
        <v>41359</v>
      </c>
      <c r="N12" s="12">
        <f t="shared" si="2"/>
        <v>1772602</v>
      </c>
    </row>
    <row r="13" spans="1:14" ht="18.75" customHeight="1">
      <c r="A13" s="15" t="s">
        <v>7</v>
      </c>
      <c r="B13" s="14">
        <v>99415</v>
      </c>
      <c r="C13" s="14">
        <v>77107</v>
      </c>
      <c r="D13" s="14">
        <v>89564</v>
      </c>
      <c r="E13" s="14">
        <v>15553</v>
      </c>
      <c r="F13" s="14">
        <v>64828</v>
      </c>
      <c r="G13" s="14">
        <v>111823</v>
      </c>
      <c r="H13" s="14">
        <v>101086</v>
      </c>
      <c r="I13" s="14">
        <v>98022</v>
      </c>
      <c r="J13" s="14">
        <v>65077</v>
      </c>
      <c r="K13" s="14">
        <v>74342</v>
      </c>
      <c r="L13" s="14">
        <v>35498</v>
      </c>
      <c r="M13" s="14">
        <v>18910</v>
      </c>
      <c r="N13" s="12">
        <f t="shared" si="2"/>
        <v>851225</v>
      </c>
    </row>
    <row r="14" spans="1:14" ht="18.75" customHeight="1">
      <c r="A14" s="15" t="s">
        <v>8</v>
      </c>
      <c r="B14" s="14">
        <v>100688</v>
      </c>
      <c r="C14" s="14">
        <v>73742</v>
      </c>
      <c r="D14" s="14">
        <v>93541</v>
      </c>
      <c r="E14" s="14">
        <v>15391</v>
      </c>
      <c r="F14" s="14">
        <v>66633</v>
      </c>
      <c r="G14" s="14">
        <v>108309</v>
      </c>
      <c r="H14" s="14">
        <v>90692</v>
      </c>
      <c r="I14" s="14">
        <v>93494</v>
      </c>
      <c r="J14" s="14">
        <v>65673</v>
      </c>
      <c r="K14" s="14">
        <v>75060</v>
      </c>
      <c r="L14" s="14">
        <v>36003</v>
      </c>
      <c r="M14" s="14">
        <v>20950</v>
      </c>
      <c r="N14" s="12">
        <f t="shared" si="2"/>
        <v>840176</v>
      </c>
    </row>
    <row r="15" spans="1:14" ht="18.75" customHeight="1">
      <c r="A15" s="15" t="s">
        <v>9</v>
      </c>
      <c r="B15" s="14">
        <v>8284</v>
      </c>
      <c r="C15" s="14">
        <v>9931</v>
      </c>
      <c r="D15" s="14">
        <v>6847</v>
      </c>
      <c r="E15" s="14">
        <v>1759</v>
      </c>
      <c r="F15" s="14">
        <v>7636</v>
      </c>
      <c r="G15" s="14">
        <v>14590</v>
      </c>
      <c r="H15" s="14">
        <v>10202</v>
      </c>
      <c r="I15" s="14">
        <v>6033</v>
      </c>
      <c r="J15" s="14">
        <v>5975</v>
      </c>
      <c r="K15" s="14">
        <v>5400</v>
      </c>
      <c r="L15" s="14">
        <v>3045</v>
      </c>
      <c r="M15" s="14">
        <v>1499</v>
      </c>
      <c r="N15" s="12">
        <f t="shared" si="2"/>
        <v>81201</v>
      </c>
    </row>
    <row r="16" spans="1:14" ht="18.75" customHeight="1">
      <c r="A16" s="16" t="s">
        <v>26</v>
      </c>
      <c r="B16" s="14">
        <f>B17+B18+B19</f>
        <v>79256</v>
      </c>
      <c r="C16" s="14">
        <f>C17+C18+C19</f>
        <v>55973</v>
      </c>
      <c r="D16" s="14">
        <f>D17+D18+D19</f>
        <v>53045</v>
      </c>
      <c r="E16" s="14">
        <f>E17+E18+E19</f>
        <v>10703</v>
      </c>
      <c r="F16" s="14">
        <f aca="true" t="shared" si="5" ref="F16:M16">F17+F18+F19</f>
        <v>51375</v>
      </c>
      <c r="G16" s="14">
        <f t="shared" si="5"/>
        <v>75206</v>
      </c>
      <c r="H16" s="14">
        <f t="shared" si="5"/>
        <v>62215</v>
      </c>
      <c r="I16" s="14">
        <f t="shared" si="5"/>
        <v>59241</v>
      </c>
      <c r="J16" s="14">
        <f t="shared" si="5"/>
        <v>40980</v>
      </c>
      <c r="K16" s="14">
        <f t="shared" si="5"/>
        <v>52407</v>
      </c>
      <c r="L16" s="14">
        <f t="shared" si="5"/>
        <v>18237</v>
      </c>
      <c r="M16" s="14">
        <f t="shared" si="5"/>
        <v>9796</v>
      </c>
      <c r="N16" s="12">
        <f t="shared" si="2"/>
        <v>568434</v>
      </c>
    </row>
    <row r="17" spans="1:14" ht="18.75" customHeight="1">
      <c r="A17" s="15" t="s">
        <v>23</v>
      </c>
      <c r="B17" s="14">
        <v>9629</v>
      </c>
      <c r="C17" s="14">
        <v>6864</v>
      </c>
      <c r="D17" s="14">
        <v>6307</v>
      </c>
      <c r="E17" s="14">
        <v>1332</v>
      </c>
      <c r="F17" s="14">
        <v>5724</v>
      </c>
      <c r="G17" s="14">
        <v>10425</v>
      </c>
      <c r="H17" s="14">
        <v>8523</v>
      </c>
      <c r="I17" s="14">
        <v>8497</v>
      </c>
      <c r="J17" s="14">
        <v>5897</v>
      </c>
      <c r="K17" s="14">
        <v>7159</v>
      </c>
      <c r="L17" s="14">
        <v>2852</v>
      </c>
      <c r="M17" s="14">
        <v>1251</v>
      </c>
      <c r="N17" s="12">
        <f t="shared" si="2"/>
        <v>74460</v>
      </c>
    </row>
    <row r="18" spans="1:14" ht="18.75" customHeight="1">
      <c r="A18" s="15" t="s">
        <v>24</v>
      </c>
      <c r="B18" s="14">
        <v>3496</v>
      </c>
      <c r="C18" s="14">
        <v>1789</v>
      </c>
      <c r="D18" s="14">
        <v>3568</v>
      </c>
      <c r="E18" s="14">
        <v>501</v>
      </c>
      <c r="F18" s="14">
        <v>2318</v>
      </c>
      <c r="G18" s="14">
        <v>3463</v>
      </c>
      <c r="H18" s="14">
        <v>3570</v>
      </c>
      <c r="I18" s="14">
        <v>3797</v>
      </c>
      <c r="J18" s="14">
        <v>2321</v>
      </c>
      <c r="K18" s="14">
        <v>3743</v>
      </c>
      <c r="L18" s="14">
        <v>1179</v>
      </c>
      <c r="M18" s="14">
        <v>590</v>
      </c>
      <c r="N18" s="12">
        <f t="shared" si="2"/>
        <v>30335</v>
      </c>
    </row>
    <row r="19" spans="1:14" ht="18.75" customHeight="1">
      <c r="A19" s="15" t="s">
        <v>25</v>
      </c>
      <c r="B19" s="14">
        <v>66131</v>
      </c>
      <c r="C19" s="14">
        <v>47320</v>
      </c>
      <c r="D19" s="14">
        <v>43170</v>
      </c>
      <c r="E19" s="14">
        <v>8870</v>
      </c>
      <c r="F19" s="14">
        <v>43333</v>
      </c>
      <c r="G19" s="14">
        <v>61318</v>
      </c>
      <c r="H19" s="14">
        <v>50122</v>
      </c>
      <c r="I19" s="14">
        <v>46947</v>
      </c>
      <c r="J19" s="14">
        <v>32762</v>
      </c>
      <c r="K19" s="14">
        <v>41505</v>
      </c>
      <c r="L19" s="14">
        <v>14206</v>
      </c>
      <c r="M19" s="14">
        <v>7955</v>
      </c>
      <c r="N19" s="12">
        <f t="shared" si="2"/>
        <v>463639</v>
      </c>
    </row>
    <row r="20" spans="1:14" ht="18.75" customHeight="1">
      <c r="A20" s="17" t="s">
        <v>10</v>
      </c>
      <c r="B20" s="18">
        <f>B21+B22+B23</f>
        <v>149785</v>
      </c>
      <c r="C20" s="18">
        <f>C21+C22+C23</f>
        <v>93578</v>
      </c>
      <c r="D20" s="18">
        <f>D21+D22+D23</f>
        <v>85393</v>
      </c>
      <c r="E20" s="18">
        <f>E21+E22+E23</f>
        <v>16794</v>
      </c>
      <c r="F20" s="18">
        <f aca="true" t="shared" si="6" ref="F20:M20">F21+F22+F23</f>
        <v>71787</v>
      </c>
      <c r="G20" s="18">
        <f t="shared" si="6"/>
        <v>120657</v>
      </c>
      <c r="H20" s="18">
        <f t="shared" si="6"/>
        <v>125466</v>
      </c>
      <c r="I20" s="18">
        <f t="shared" si="6"/>
        <v>120887</v>
      </c>
      <c r="J20" s="18">
        <f t="shared" si="6"/>
        <v>79695</v>
      </c>
      <c r="K20" s="18">
        <f t="shared" si="6"/>
        <v>119438</v>
      </c>
      <c r="L20" s="18">
        <f t="shared" si="6"/>
        <v>47663</v>
      </c>
      <c r="M20" s="18">
        <f t="shared" si="6"/>
        <v>24551</v>
      </c>
      <c r="N20" s="12">
        <f aca="true" t="shared" si="7" ref="N20:N26">SUM(B20:M20)</f>
        <v>1055694</v>
      </c>
    </row>
    <row r="21" spans="1:14" ht="18.75" customHeight="1">
      <c r="A21" s="13" t="s">
        <v>11</v>
      </c>
      <c r="B21" s="14">
        <v>78334</v>
      </c>
      <c r="C21" s="14">
        <v>51305</v>
      </c>
      <c r="D21" s="14">
        <v>46674</v>
      </c>
      <c r="E21" s="14">
        <v>9069</v>
      </c>
      <c r="F21" s="14">
        <v>38662</v>
      </c>
      <c r="G21" s="14">
        <v>66598</v>
      </c>
      <c r="H21" s="14">
        <v>71533</v>
      </c>
      <c r="I21" s="14">
        <v>67332</v>
      </c>
      <c r="J21" s="14">
        <v>43190</v>
      </c>
      <c r="K21" s="14">
        <v>63554</v>
      </c>
      <c r="L21" s="14">
        <v>25312</v>
      </c>
      <c r="M21" s="14">
        <v>12532</v>
      </c>
      <c r="N21" s="12">
        <f t="shared" si="7"/>
        <v>574095</v>
      </c>
    </row>
    <row r="22" spans="1:14" ht="18.75" customHeight="1">
      <c r="A22" s="13" t="s">
        <v>12</v>
      </c>
      <c r="B22" s="14">
        <v>66914</v>
      </c>
      <c r="C22" s="14">
        <v>38206</v>
      </c>
      <c r="D22" s="14">
        <v>36167</v>
      </c>
      <c r="E22" s="14">
        <v>6990</v>
      </c>
      <c r="F22" s="14">
        <v>30099</v>
      </c>
      <c r="G22" s="14">
        <v>48504</v>
      </c>
      <c r="H22" s="14">
        <v>49594</v>
      </c>
      <c r="I22" s="14">
        <v>50443</v>
      </c>
      <c r="J22" s="14">
        <v>33839</v>
      </c>
      <c r="K22" s="14">
        <v>52596</v>
      </c>
      <c r="L22" s="14">
        <v>20903</v>
      </c>
      <c r="M22" s="14">
        <v>11334</v>
      </c>
      <c r="N22" s="12">
        <f t="shared" si="7"/>
        <v>445589</v>
      </c>
    </row>
    <row r="23" spans="1:14" ht="18.75" customHeight="1">
      <c r="A23" s="13" t="s">
        <v>13</v>
      </c>
      <c r="B23" s="14">
        <v>4537</v>
      </c>
      <c r="C23" s="14">
        <v>4067</v>
      </c>
      <c r="D23" s="14">
        <v>2552</v>
      </c>
      <c r="E23" s="14">
        <v>735</v>
      </c>
      <c r="F23" s="14">
        <v>3026</v>
      </c>
      <c r="G23" s="14">
        <v>5555</v>
      </c>
      <c r="H23" s="14">
        <v>4339</v>
      </c>
      <c r="I23" s="14">
        <v>3112</v>
      </c>
      <c r="J23" s="14">
        <v>2666</v>
      </c>
      <c r="K23" s="14">
        <v>3288</v>
      </c>
      <c r="L23" s="14">
        <v>1448</v>
      </c>
      <c r="M23" s="14">
        <v>685</v>
      </c>
      <c r="N23" s="12">
        <f t="shared" si="7"/>
        <v>36010</v>
      </c>
    </row>
    <row r="24" spans="1:14" ht="18.75" customHeight="1">
      <c r="A24" s="17" t="s">
        <v>14</v>
      </c>
      <c r="B24" s="14">
        <f>B25+B26</f>
        <v>65087</v>
      </c>
      <c r="C24" s="14">
        <f>C25+C26</f>
        <v>54710</v>
      </c>
      <c r="D24" s="14">
        <f>D25+D26</f>
        <v>50998</v>
      </c>
      <c r="E24" s="14">
        <f>E25+E26</f>
        <v>12016</v>
      </c>
      <c r="F24" s="14">
        <f aca="true" t="shared" si="8" ref="F24:M24">F25+F26</f>
        <v>49707</v>
      </c>
      <c r="G24" s="14">
        <f t="shared" si="8"/>
        <v>76975</v>
      </c>
      <c r="H24" s="14">
        <f t="shared" si="8"/>
        <v>67079</v>
      </c>
      <c r="I24" s="14">
        <f t="shared" si="8"/>
        <v>48627</v>
      </c>
      <c r="J24" s="14">
        <f t="shared" si="8"/>
        <v>41237</v>
      </c>
      <c r="K24" s="14">
        <f t="shared" si="8"/>
        <v>39197</v>
      </c>
      <c r="L24" s="14">
        <f t="shared" si="8"/>
        <v>13163</v>
      </c>
      <c r="M24" s="14">
        <f t="shared" si="8"/>
        <v>5835</v>
      </c>
      <c r="N24" s="12">
        <f t="shared" si="7"/>
        <v>524631</v>
      </c>
    </row>
    <row r="25" spans="1:14" ht="18.75" customHeight="1">
      <c r="A25" s="13" t="s">
        <v>15</v>
      </c>
      <c r="B25" s="14">
        <v>41656</v>
      </c>
      <c r="C25" s="14">
        <v>35014</v>
      </c>
      <c r="D25" s="14">
        <v>32639</v>
      </c>
      <c r="E25" s="14">
        <v>7690</v>
      </c>
      <c r="F25" s="14">
        <v>31812</v>
      </c>
      <c r="G25" s="14">
        <v>49264</v>
      </c>
      <c r="H25" s="14">
        <v>42931</v>
      </c>
      <c r="I25" s="14">
        <v>31121</v>
      </c>
      <c r="J25" s="14">
        <v>26392</v>
      </c>
      <c r="K25" s="14">
        <v>25086</v>
      </c>
      <c r="L25" s="14">
        <v>8424</v>
      </c>
      <c r="M25" s="14">
        <v>3734</v>
      </c>
      <c r="N25" s="12">
        <f t="shared" si="7"/>
        <v>335763</v>
      </c>
    </row>
    <row r="26" spans="1:14" ht="18.75" customHeight="1">
      <c r="A26" s="13" t="s">
        <v>16</v>
      </c>
      <c r="B26" s="14">
        <v>23431</v>
      </c>
      <c r="C26" s="14">
        <v>19696</v>
      </c>
      <c r="D26" s="14">
        <v>18359</v>
      </c>
      <c r="E26" s="14">
        <v>4326</v>
      </c>
      <c r="F26" s="14">
        <v>17895</v>
      </c>
      <c r="G26" s="14">
        <v>27711</v>
      </c>
      <c r="H26" s="14">
        <v>24148</v>
      </c>
      <c r="I26" s="14">
        <v>17506</v>
      </c>
      <c r="J26" s="14">
        <v>14845</v>
      </c>
      <c r="K26" s="14">
        <v>14111</v>
      </c>
      <c r="L26" s="14">
        <v>4739</v>
      </c>
      <c r="M26" s="14">
        <v>2101</v>
      </c>
      <c r="N26" s="12">
        <f t="shared" si="7"/>
        <v>188868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0.9844854035873165</v>
      </c>
      <c r="C32" s="23">
        <f aca="true" t="shared" si="9" ref="C32:M32">(((+C$8+C$20)*C$29)+(C$24*C$30))/C$7</f>
        <v>1</v>
      </c>
      <c r="D32" s="23">
        <f t="shared" si="9"/>
        <v>0.9932178367615782</v>
      </c>
      <c r="E32" s="23">
        <f t="shared" si="9"/>
        <v>0.9865229746387264</v>
      </c>
      <c r="F32" s="23">
        <f t="shared" si="9"/>
        <v>0.999011257015552</v>
      </c>
      <c r="G32" s="23">
        <f t="shared" si="9"/>
        <v>0.9989512218566099</v>
      </c>
      <c r="H32" s="23">
        <f t="shared" si="9"/>
        <v>1</v>
      </c>
      <c r="I32" s="23">
        <f t="shared" si="9"/>
        <v>0.998671315436484</v>
      </c>
      <c r="J32" s="23">
        <f t="shared" si="9"/>
        <v>0.9980680419776994</v>
      </c>
      <c r="K32" s="23">
        <f t="shared" si="9"/>
        <v>0.9974004443980261</v>
      </c>
      <c r="L32" s="23">
        <f t="shared" si="9"/>
        <v>0.999010592366761</v>
      </c>
      <c r="M32" s="23">
        <f t="shared" si="9"/>
        <v>0.994860045566822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1.8549673974392218</v>
      </c>
      <c r="C35" s="26">
        <f>C32*C34</f>
        <v>1.8205</v>
      </c>
      <c r="D35" s="26">
        <f>D32*D34</f>
        <v>1.6754591688331062</v>
      </c>
      <c r="E35" s="26">
        <f>E32*E34</f>
        <v>2.1289165792703715</v>
      </c>
      <c r="F35" s="26">
        <f aca="true" t="shared" si="10" ref="F35:M35">F32*F34</f>
        <v>1.9655546481780988</v>
      </c>
      <c r="G35" s="26">
        <f t="shared" si="10"/>
        <v>1.5585636963406828</v>
      </c>
      <c r="H35" s="26">
        <f t="shared" si="10"/>
        <v>1.8205</v>
      </c>
      <c r="I35" s="26">
        <f t="shared" si="10"/>
        <v>1.7748386617937193</v>
      </c>
      <c r="J35" s="26">
        <f t="shared" si="10"/>
        <v>1.9976331860183654</v>
      </c>
      <c r="K35" s="26">
        <f t="shared" si="10"/>
        <v>1.9087252304445026</v>
      </c>
      <c r="L35" s="26">
        <f t="shared" si="10"/>
        <v>2.270651175390411</v>
      </c>
      <c r="M35" s="26">
        <f t="shared" si="10"/>
        <v>2.2200301916823633</v>
      </c>
      <c r="N35" s="27"/>
    </row>
    <row r="36" spans="1:14" ht="18.75" customHeight="1">
      <c r="A36" s="57" t="s">
        <v>43</v>
      </c>
      <c r="B36" s="26">
        <v>-0.0059221403</v>
      </c>
      <c r="C36" s="26">
        <v>-0.006</v>
      </c>
      <c r="D36" s="26">
        <v>-0.0055013902</v>
      </c>
      <c r="E36" s="26">
        <v>-0.0061969892</v>
      </c>
      <c r="F36" s="26">
        <v>-0.0062133156</v>
      </c>
      <c r="G36" s="26">
        <v>-0.0047305346</v>
      </c>
      <c r="H36" s="26">
        <v>-0.00536363</v>
      </c>
      <c r="I36" s="26">
        <v>-0.0056806388</v>
      </c>
      <c r="J36" s="26">
        <v>-0.0047361714</v>
      </c>
      <c r="K36" s="26">
        <v>-0.0062340009</v>
      </c>
      <c r="L36" s="26">
        <v>-0.0073612589</v>
      </c>
      <c r="M36" s="26">
        <v>-0.0071970765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2114.32</v>
      </c>
      <c r="G38" s="61">
        <f t="shared" si="11"/>
        <v>2456.7200000000003</v>
      </c>
      <c r="H38" s="61">
        <f t="shared" si="11"/>
        <v>2769.1600000000003</v>
      </c>
      <c r="I38" s="61">
        <f t="shared" si="11"/>
        <v>2546.6000000000004</v>
      </c>
      <c r="J38" s="61">
        <f t="shared" si="11"/>
        <v>1579.3200000000002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24511.56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494</v>
      </c>
      <c r="G39" s="63">
        <v>574</v>
      </c>
      <c r="H39" s="63">
        <v>647</v>
      </c>
      <c r="I39" s="63">
        <v>595</v>
      </c>
      <c r="J39" s="63">
        <v>369</v>
      </c>
      <c r="K39" s="63">
        <v>608</v>
      </c>
      <c r="L39" s="63">
        <v>297</v>
      </c>
      <c r="M39" s="63">
        <v>166</v>
      </c>
      <c r="N39" s="12">
        <f>SUM(B39:M39)</f>
        <v>5727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979508.7399914518</v>
      </c>
      <c r="C42" s="65">
        <f aca="true" t="shared" si="12" ref="C42:M42">C43+C44+C45+C46</f>
        <v>713721.176</v>
      </c>
      <c r="D42" s="65">
        <f t="shared" si="12"/>
        <v>675791.2054380052</v>
      </c>
      <c r="E42" s="65">
        <f t="shared" si="12"/>
        <v>162520.6304995864</v>
      </c>
      <c r="F42" s="65">
        <f t="shared" si="12"/>
        <v>642376.1246118756</v>
      </c>
      <c r="G42" s="65">
        <f t="shared" si="12"/>
        <v>834974.1128969082</v>
      </c>
      <c r="H42" s="65">
        <f t="shared" si="12"/>
        <v>893160.70953069</v>
      </c>
      <c r="I42" s="65">
        <f t="shared" si="12"/>
        <v>785989.9239544006</v>
      </c>
      <c r="J42" s="65">
        <f t="shared" si="12"/>
        <v>639645.157170362</v>
      </c>
      <c r="K42" s="65">
        <f t="shared" si="12"/>
        <v>731237.3560032491</v>
      </c>
      <c r="L42" s="65">
        <f t="shared" si="12"/>
        <v>377654.0098224388</v>
      </c>
      <c r="M42" s="65">
        <f t="shared" si="12"/>
        <v>196902.47682518352</v>
      </c>
      <c r="N42" s="65">
        <f>N43+N44+N45+N46</f>
        <v>7633481.622744151</v>
      </c>
    </row>
    <row r="43" spans="1:14" ht="18.75" customHeight="1">
      <c r="A43" s="62" t="s">
        <v>86</v>
      </c>
      <c r="B43" s="59">
        <f aca="true" t="shared" si="13" ref="B43:H43">B35*B7</f>
        <v>979472.8699676399</v>
      </c>
      <c r="C43" s="59">
        <f t="shared" si="13"/>
        <v>713577.744</v>
      </c>
      <c r="D43" s="59">
        <f t="shared" si="13"/>
        <v>666454.09542342</v>
      </c>
      <c r="E43" s="59">
        <f t="shared" si="13"/>
        <v>162346.920502</v>
      </c>
      <c r="F43" s="59">
        <f t="shared" si="13"/>
        <v>642292.1546037501</v>
      </c>
      <c r="G43" s="59">
        <f t="shared" si="13"/>
        <v>835051.9329165</v>
      </c>
      <c r="H43" s="59">
        <f t="shared" si="13"/>
        <v>893022.6085</v>
      </c>
      <c r="I43" s="59">
        <f>I35*I7</f>
        <v>785958.9039567598</v>
      </c>
      <c r="J43" s="59">
        <f>J35*J7</f>
        <v>639582.2171675</v>
      </c>
      <c r="K43" s="59">
        <f>K35*K7</f>
        <v>731022.6760079401</v>
      </c>
      <c r="L43" s="59">
        <f>L35*L7</f>
        <v>377607.01981624996</v>
      </c>
      <c r="M43" s="59">
        <f>M35*M7</f>
        <v>196830.09682475</v>
      </c>
      <c r="N43" s="61">
        <f>SUM(B43:M43)</f>
        <v>7623219.2396865105</v>
      </c>
    </row>
    <row r="44" spans="1:14" ht="18.75" customHeight="1">
      <c r="A44" s="62" t="s">
        <v>87</v>
      </c>
      <c r="B44" s="59">
        <f aca="true" t="shared" si="14" ref="B44:M44">B36*B7</f>
        <v>-3127.0499761881</v>
      </c>
      <c r="C44" s="59">
        <f t="shared" si="14"/>
        <v>-2351.808</v>
      </c>
      <c r="D44" s="59">
        <f t="shared" si="14"/>
        <v>-2188.3099854148</v>
      </c>
      <c r="E44" s="59">
        <f t="shared" si="14"/>
        <v>-472.5700024136</v>
      </c>
      <c r="F44" s="59">
        <f t="shared" si="14"/>
        <v>-2030.3499918743998</v>
      </c>
      <c r="G44" s="59">
        <f t="shared" si="14"/>
        <v>-2534.5400195918</v>
      </c>
      <c r="H44" s="59">
        <f t="shared" si="14"/>
        <v>-2631.05896931</v>
      </c>
      <c r="I44" s="59">
        <f t="shared" si="14"/>
        <v>-2515.5800023592</v>
      </c>
      <c r="J44" s="59">
        <f t="shared" si="14"/>
        <v>-1516.3799971380001</v>
      </c>
      <c r="K44" s="59">
        <f t="shared" si="14"/>
        <v>-2387.560004691</v>
      </c>
      <c r="L44" s="59">
        <f t="shared" si="14"/>
        <v>-1224.1699938110999</v>
      </c>
      <c r="M44" s="59">
        <f t="shared" si="14"/>
        <v>-638.0999995665</v>
      </c>
      <c r="N44" s="28">
        <f>SUM(B44:M44)</f>
        <v>-23617.476942358506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2114.32</v>
      </c>
      <c r="G45" s="59">
        <f t="shared" si="15"/>
        <v>2456.7200000000003</v>
      </c>
      <c r="H45" s="59">
        <f t="shared" si="15"/>
        <v>2769.1600000000003</v>
      </c>
      <c r="I45" s="59">
        <f t="shared" si="15"/>
        <v>2546.6000000000004</v>
      </c>
      <c r="J45" s="59">
        <f t="shared" si="15"/>
        <v>1579.3200000000002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24511.56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-101046.09</v>
      </c>
      <c r="C48" s="28">
        <f aca="true" t="shared" si="16" ref="C48:M48">+C49+C52+C60+C61</f>
        <v>-108101.59</v>
      </c>
      <c r="D48" s="28">
        <f t="shared" si="16"/>
        <v>-71473.72</v>
      </c>
      <c r="E48" s="28">
        <f t="shared" si="16"/>
        <v>-64228.32</v>
      </c>
      <c r="F48" s="28">
        <f t="shared" si="16"/>
        <v>-53336.48</v>
      </c>
      <c r="G48" s="28">
        <f t="shared" si="16"/>
        <v>-106845.67</v>
      </c>
      <c r="H48" s="28">
        <f t="shared" si="16"/>
        <v>-123068.61</v>
      </c>
      <c r="I48" s="28">
        <f t="shared" si="16"/>
        <v>-67497.72</v>
      </c>
      <c r="J48" s="28">
        <f t="shared" si="16"/>
        <v>-76110.22</v>
      </c>
      <c r="K48" s="28">
        <f t="shared" si="16"/>
        <v>-85160.35</v>
      </c>
      <c r="L48" s="28">
        <f t="shared" si="16"/>
        <v>-45040.6</v>
      </c>
      <c r="M48" s="28">
        <f t="shared" si="16"/>
        <v>-27609.65</v>
      </c>
      <c r="N48" s="28">
        <f>+N49+N52+N60+N61</f>
        <v>-929519.02</v>
      </c>
    </row>
    <row r="49" spans="1:14" ht="18.75" customHeight="1">
      <c r="A49" s="17" t="s">
        <v>48</v>
      </c>
      <c r="B49" s="29">
        <f>B50+B51</f>
        <v>-89292</v>
      </c>
      <c r="C49" s="29">
        <f>C50+C51</f>
        <v>-94244.5</v>
      </c>
      <c r="D49" s="29">
        <f>D50+D51</f>
        <v>-64351</v>
      </c>
      <c r="E49" s="29">
        <f>E50+E51</f>
        <v>-14147</v>
      </c>
      <c r="F49" s="29">
        <f aca="true" t="shared" si="17" ref="F49:M49">F50+F51</f>
        <v>-51828</v>
      </c>
      <c r="G49" s="29">
        <f t="shared" si="17"/>
        <v>-98780.5</v>
      </c>
      <c r="H49" s="29">
        <f t="shared" si="17"/>
        <v>-118289.5</v>
      </c>
      <c r="I49" s="29">
        <f t="shared" si="17"/>
        <v>-57855</v>
      </c>
      <c r="J49" s="29">
        <f t="shared" si="17"/>
        <v>-75365.5</v>
      </c>
      <c r="K49" s="29">
        <f t="shared" si="17"/>
        <v>-60011</v>
      </c>
      <c r="L49" s="29">
        <f t="shared" si="17"/>
        <v>-44415</v>
      </c>
      <c r="M49" s="29">
        <f t="shared" si="17"/>
        <v>-24920</v>
      </c>
      <c r="N49" s="28">
        <f aca="true" t="shared" si="18" ref="N49:N61">SUM(B49:M49)</f>
        <v>-793499</v>
      </c>
    </row>
    <row r="50" spans="1:14" ht="18.75" customHeight="1">
      <c r="A50" s="13" t="s">
        <v>49</v>
      </c>
      <c r="B50" s="20">
        <f>ROUND(-B9*$D$3,2)</f>
        <v>-89292</v>
      </c>
      <c r="C50" s="20">
        <f>ROUND(-C9*$D$3,2)</f>
        <v>-94244.5</v>
      </c>
      <c r="D50" s="20">
        <f>ROUND(-D9*$D$3,2)</f>
        <v>-64351</v>
      </c>
      <c r="E50" s="20">
        <f>ROUND(-E9*$D$3,2)</f>
        <v>-14147</v>
      </c>
      <c r="F50" s="20">
        <f aca="true" t="shared" si="19" ref="F50:M50">ROUND(-F9*$D$3,2)</f>
        <v>-51828</v>
      </c>
      <c r="G50" s="20">
        <f t="shared" si="19"/>
        <v>-98780.5</v>
      </c>
      <c r="H50" s="20">
        <f t="shared" si="19"/>
        <v>-118289.5</v>
      </c>
      <c r="I50" s="20">
        <f t="shared" si="19"/>
        <v>-57855</v>
      </c>
      <c r="J50" s="20">
        <f t="shared" si="19"/>
        <v>-75365.5</v>
      </c>
      <c r="K50" s="20">
        <f t="shared" si="19"/>
        <v>-60011</v>
      </c>
      <c r="L50" s="20">
        <f t="shared" si="19"/>
        <v>-44415</v>
      </c>
      <c r="M50" s="20">
        <f t="shared" si="19"/>
        <v>-24920</v>
      </c>
      <c r="N50" s="50">
        <f t="shared" si="18"/>
        <v>-793499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-11754.089999999998</v>
      </c>
      <c r="C52" s="29">
        <f aca="true" t="shared" si="21" ref="C52:M52">SUM(C53:C59)</f>
        <v>-13857.09</v>
      </c>
      <c r="D52" s="29">
        <f t="shared" si="21"/>
        <v>-7122.72</v>
      </c>
      <c r="E52" s="29">
        <f t="shared" si="21"/>
        <v>-50081.32</v>
      </c>
      <c r="F52" s="29">
        <f t="shared" si="21"/>
        <v>-1508.48</v>
      </c>
      <c r="G52" s="29">
        <f t="shared" si="21"/>
        <v>-8065.17</v>
      </c>
      <c r="H52" s="29">
        <f t="shared" si="21"/>
        <v>-4779.110000000001</v>
      </c>
      <c r="I52" s="29">
        <f t="shared" si="21"/>
        <v>-9642.72</v>
      </c>
      <c r="J52" s="29">
        <f t="shared" si="21"/>
        <v>-744.72</v>
      </c>
      <c r="K52" s="29">
        <f t="shared" si="21"/>
        <v>-25149.35</v>
      </c>
      <c r="L52" s="29">
        <f t="shared" si="21"/>
        <v>-625.6</v>
      </c>
      <c r="M52" s="29">
        <f t="shared" si="21"/>
        <v>-2689.65</v>
      </c>
      <c r="N52" s="29">
        <f>SUM(N53:N59)</f>
        <v>-136020.02</v>
      </c>
    </row>
    <row r="53" spans="1:14" ht="18.75" customHeight="1">
      <c r="A53" s="13" t="s">
        <v>52</v>
      </c>
      <c r="B53" s="27">
        <v>-11450.21</v>
      </c>
      <c r="C53" s="27">
        <v>-13737.25</v>
      </c>
      <c r="D53" s="27">
        <v>-7020</v>
      </c>
      <c r="E53" s="27">
        <v>0</v>
      </c>
      <c r="F53" s="27">
        <v>-1440</v>
      </c>
      <c r="G53" s="27">
        <v>-7804.09</v>
      </c>
      <c r="H53" s="27">
        <v>-4539.43</v>
      </c>
      <c r="I53" s="27">
        <v>-9540</v>
      </c>
      <c r="J53" s="27">
        <v>0</v>
      </c>
      <c r="K53" s="27">
        <v>-25050.91</v>
      </c>
      <c r="L53" s="27">
        <v>-540</v>
      </c>
      <c r="M53" s="27">
        <v>-2638.29</v>
      </c>
      <c r="N53" s="27">
        <f t="shared" si="18"/>
        <v>-83760.18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-50000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-50000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-68.48</v>
      </c>
      <c r="G59" s="27">
        <v>-261.08</v>
      </c>
      <c r="H59" s="27">
        <v>-239.68</v>
      </c>
      <c r="I59" s="27">
        <v>-102.72</v>
      </c>
      <c r="J59" s="27">
        <v>-744.72</v>
      </c>
      <c r="K59" s="27">
        <v>-98.44</v>
      </c>
      <c r="L59" s="27">
        <v>-85.6</v>
      </c>
      <c r="M59" s="27">
        <v>-51.36</v>
      </c>
      <c r="N59" s="27">
        <f t="shared" si="18"/>
        <v>-2259.84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878462.6499914519</v>
      </c>
      <c r="C63" s="32">
        <f t="shared" si="22"/>
        <v>605619.586</v>
      </c>
      <c r="D63" s="32">
        <f t="shared" si="22"/>
        <v>604317.4854380052</v>
      </c>
      <c r="E63" s="32">
        <f t="shared" si="22"/>
        <v>98292.3104995864</v>
      </c>
      <c r="F63" s="32">
        <f t="shared" si="22"/>
        <v>589039.6446118756</v>
      </c>
      <c r="G63" s="32">
        <f t="shared" si="22"/>
        <v>728128.4428969081</v>
      </c>
      <c r="H63" s="32">
        <f t="shared" si="22"/>
        <v>770092.09953069</v>
      </c>
      <c r="I63" s="32">
        <f t="shared" si="22"/>
        <v>718492.2039544006</v>
      </c>
      <c r="J63" s="32">
        <f t="shared" si="22"/>
        <v>563534.937170362</v>
      </c>
      <c r="K63" s="32">
        <f t="shared" si="22"/>
        <v>646077.0060032491</v>
      </c>
      <c r="L63" s="32">
        <f t="shared" si="22"/>
        <v>332613.40982243884</v>
      </c>
      <c r="M63" s="32">
        <f t="shared" si="22"/>
        <v>169292.82682518353</v>
      </c>
      <c r="N63" s="32">
        <f>SUM(B63:M63)</f>
        <v>6703962.602744152</v>
      </c>
    </row>
    <row r="64" spans="1:16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P64" s="79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878462.65</v>
      </c>
      <c r="C66" s="39">
        <f aca="true" t="shared" si="23" ref="C66:M66">SUM(C67:C80)</f>
        <v>605619.58</v>
      </c>
      <c r="D66" s="39">
        <f t="shared" si="23"/>
        <v>604317.49</v>
      </c>
      <c r="E66" s="39">
        <f t="shared" si="23"/>
        <v>98292.31</v>
      </c>
      <c r="F66" s="39">
        <f t="shared" si="23"/>
        <v>589039.64</v>
      </c>
      <c r="G66" s="39">
        <f t="shared" si="23"/>
        <v>728128.44</v>
      </c>
      <c r="H66" s="39">
        <f t="shared" si="23"/>
        <v>770092.1000000001</v>
      </c>
      <c r="I66" s="39">
        <f t="shared" si="23"/>
        <v>718492.21</v>
      </c>
      <c r="J66" s="39">
        <f t="shared" si="23"/>
        <v>563534.94</v>
      </c>
      <c r="K66" s="39">
        <f t="shared" si="23"/>
        <v>646077.01</v>
      </c>
      <c r="L66" s="39">
        <f t="shared" si="23"/>
        <v>332613.41</v>
      </c>
      <c r="M66" s="39">
        <f t="shared" si="23"/>
        <v>169292.83</v>
      </c>
      <c r="N66" s="32">
        <f>SUM(N67:N80)</f>
        <v>6703962.609999999</v>
      </c>
    </row>
    <row r="67" spans="1:14" ht="18.75" customHeight="1">
      <c r="A67" s="17" t="s">
        <v>91</v>
      </c>
      <c r="B67" s="39">
        <v>174299.74</v>
      </c>
      <c r="C67" s="39">
        <v>172497.33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346797.06999999995</v>
      </c>
    </row>
    <row r="68" spans="1:14" ht="18.75" customHeight="1">
      <c r="A68" s="17" t="s">
        <v>92</v>
      </c>
      <c r="B68" s="39">
        <v>704162.91</v>
      </c>
      <c r="C68" s="39">
        <v>433122.25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1137285.1600000001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594949.19+9368.3</f>
        <v>604317.49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604317.49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98292.31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98292.31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589039.64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589039.64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728128.44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728128.44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594694.81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594694.81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175397.29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175397.29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718492.21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718492.21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563534.94</v>
      </c>
      <c r="K76" s="38">
        <v>0</v>
      </c>
      <c r="L76" s="38">
        <v>0</v>
      </c>
      <c r="M76" s="38">
        <v>0</v>
      </c>
      <c r="N76" s="32">
        <f t="shared" si="24"/>
        <v>563534.94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646077.01</v>
      </c>
      <c r="L77" s="38">
        <v>0</v>
      </c>
      <c r="M77" s="66"/>
      <c r="N77" s="29">
        <f t="shared" si="24"/>
        <v>646077.01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332613.41</v>
      </c>
      <c r="M78" s="38">
        <v>0</v>
      </c>
      <c r="N78" s="32">
        <f t="shared" si="24"/>
        <v>332613.41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169292.83</v>
      </c>
      <c r="N79" s="29">
        <f t="shared" si="24"/>
        <v>169292.83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2.065933933173704</v>
      </c>
      <c r="C84" s="48">
        <v>2.084997224295339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1.8089855212993826</v>
      </c>
      <c r="C85" s="48">
        <v>1.7330364620693173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1.675380757510559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2.1311945041777443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1.965811614791494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1.5584184509342554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1.830425662280819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1.7895890018731608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1.7749087106102976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1.9978297690925506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1.909285767260892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2.2709337387623427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2.220846559650619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2015-10-19T12:10:17Z</dcterms:modified>
  <cp:category/>
  <cp:version/>
  <cp:contentType/>
  <cp:contentStatus/>
</cp:coreProperties>
</file>