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<sst xmlns="http://schemas.openxmlformats.org/spreadsheetml/2006/main" count="109" uniqueCount="107">
  <si>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</si>
  <si>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</si>
  <si>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</si>
  <si>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</si>
  <si>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</si>
  <si>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</si>
  <si>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</si>
  <si>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</si>
  <si>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</si>
  <si>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</si>
  <si>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</si>
  <si>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</si>
  <si>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</si>
  <si>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</si>
  <si>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</si>
  <si>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</si>
  <si>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</si>
  <si>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</si>
  <si>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</si>
  <si>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</si>
  <si>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</si>
  <si>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</si>
  <si>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</si>
  <si>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</si>
  <si>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</si>
  <si>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</si>
  <si>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</si>
  <si>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</si>
  <si>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</si>
  <si>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</si>
  <si>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</si>
  <si>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</si>
  <si>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</si>
  <si>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</si>
  <si>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</si>
  <si>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</si>
  <si>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</si>
  <si>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</si>
  <si>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</si>
  <si>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</si>
  <si>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</si>
  <si>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</si>
  <si>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</si>
  <si>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</si>
  <si>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</si>
  <si>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</si>
  <si>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</si>
  <si>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</si>
  <si>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</si>
  <si>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</si>
  <si>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</si>
  <si>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</si>
  <si>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</si>
  <si>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</si>
  <si>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</si>
  <si>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</si>
  <si>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</si>
  <si>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</si>
  <si>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</si>
  <si>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</si>
  <si>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</si>
  <si>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</si>
  <si>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</si>
  <si>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</si>
  <si>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</si>
  <si>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</si>
  <si>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</si>
  <si>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</si>
  <si>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</si>
  <si>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</si>
  <si>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</si>
  <si>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</si>
  <si>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</si>
  <si>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</si>
  <si>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</si>
  <si>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</si>
  <si>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</si>
  <si>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</si>
  <si>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</si>
  <si>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</si>
  <si>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</si>
  <si>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</si>
  <si>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</si>
  <si>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</si>
  <si>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</si>
  <si>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</si>
  <si>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</si>
  <si>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</si>
  <si>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</si>
  <si>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</si>
  <si>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</si>
  <si>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</si>
  <si>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</si>
  <si>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</si>
  <si>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</si>
  <si>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</si>
  <si>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</si>
  <si>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</si>
  <si>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</si>
  <si>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</si>
  <si>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</si>
  <si>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</si>
  <si>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</si>
  <si>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</si>
  <si>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</si>
  <si>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</si>
  <si>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02/10/15 - VENCIMENTO 09/10/15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</si>
</sst>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520291</v>
      </c>
      <c r="C7" s="10">
        <f>C8+C20+C24</f>
        <v>387192</v>
      </c>
      <c r="D7" s="10">
        <f>D8+D20+D24</f>
        <v>387463</v>
      </c>
      <c r="E7" s="10">
        <f>E8+E20+E24</f>
        <v>73178</v>
      </c>
      <c r="F7" s="10">
        <f aca="true" t="shared" si="0" ref="F7:M7">F8+F20+F24</f>
        <v>313425</v>
      </c>
      <c r="G7" s="10">
        <f t="shared" si="0"/>
        <v>529659</v>
      </c>
      <c r="H7" s="10">
        <f t="shared" si="0"/>
        <v>489469</v>
      </c>
      <c r="I7" s="10">
        <f t="shared" si="0"/>
        <v>429078</v>
      </c>
      <c r="J7" s="10">
        <f t="shared" si="0"/>
        <v>317857</v>
      </c>
      <c r="K7" s="10">
        <f t="shared" si="0"/>
        <v>378667</v>
      </c>
      <c r="L7" s="10">
        <f t="shared" si="0"/>
        <v>164264</v>
      </c>
      <c r="M7" s="10">
        <f t="shared" si="0"/>
        <v>88115</v>
      </c>
      <c r="N7" s="10">
        <f>+N8+N20+N24</f>
        <v>4078658</v>
      </c>
    </row>
    <row r="8" spans="1:14" ht="18.75" customHeight="1">
      <c r="A8" s="11" t="s">
        <v>27</v>
      </c>
      <c r="B8" s="12">
        <f>+B9+B12+B16</f>
        <v>308815</v>
      </c>
      <c r="C8" s="12">
        <f>+C9+C12+C16</f>
        <v>241228</v>
      </c>
      <c r="D8" s="12">
        <f>+D9+D12+D16</f>
        <v>254045</v>
      </c>
      <c r="E8" s="12">
        <f>+E9+E12+E16</f>
        <v>45625</v>
      </c>
      <c r="F8" s="12">
        <f aca="true" t="shared" si="1" ref="F8:M8">+F9+F12+F16</f>
        <v>196544</v>
      </c>
      <c r="G8" s="12">
        <f t="shared" si="1"/>
        <v>333493</v>
      </c>
      <c r="H8" s="12">
        <f t="shared" si="1"/>
        <v>296961</v>
      </c>
      <c r="I8" s="12">
        <f t="shared" si="1"/>
        <v>265377</v>
      </c>
      <c r="J8" s="12">
        <f t="shared" si="1"/>
        <v>198429</v>
      </c>
      <c r="K8" s="12">
        <f t="shared" si="1"/>
        <v>221116</v>
      </c>
      <c r="L8" s="12">
        <f t="shared" si="1"/>
        <v>103764</v>
      </c>
      <c r="M8" s="12">
        <f t="shared" si="1"/>
        <v>57701</v>
      </c>
      <c r="N8" s="12">
        <f>SUM(B8:M8)</f>
        <v>2523098</v>
      </c>
    </row>
    <row r="9" spans="1:14" ht="18.75" customHeight="1">
      <c r="A9" s="13" t="s">
        <v>4</v>
      </c>
      <c r="B9" s="14">
        <v>24284</v>
      </c>
      <c r="C9" s="14">
        <v>26097</v>
      </c>
      <c r="D9" s="14">
        <v>16885</v>
      </c>
      <c r="E9" s="14">
        <v>3673</v>
      </c>
      <c r="F9" s="14">
        <v>13561</v>
      </c>
      <c r="G9" s="14">
        <v>27633</v>
      </c>
      <c r="H9" s="14">
        <v>33214</v>
      </c>
      <c r="I9" s="14">
        <v>15558</v>
      </c>
      <c r="J9" s="14">
        <v>21308</v>
      </c>
      <c r="K9" s="14">
        <v>16493</v>
      </c>
      <c r="L9" s="14">
        <v>12387</v>
      </c>
      <c r="M9" s="14">
        <v>6926</v>
      </c>
      <c r="N9" s="12">
        <f aca="true" t="shared" si="2" ref="N9:N19">SUM(B9:M9)</f>
        <v>218019</v>
      </c>
    </row>
    <row r="10" spans="1:14" ht="18.75" customHeight="1">
      <c r="A10" s="15" t="s">
        <v>5</v>
      </c>
      <c r="B10" s="14">
        <f>+B9-B11</f>
        <v>24284</v>
      </c>
      <c r="C10" s="14">
        <f>+C9-C11</f>
        <v>26097</v>
      </c>
      <c r="D10" s="14">
        <f>+D9-D11</f>
        <v>16885</v>
      </c>
      <c r="E10" s="14">
        <f>+E9-E11</f>
        <v>3673</v>
      </c>
      <c r="F10" s="14">
        <f aca="true" t="shared" si="3" ref="F10:M10">+F9-F11</f>
        <v>13561</v>
      </c>
      <c r="G10" s="14">
        <f t="shared" si="3"/>
        <v>27633</v>
      </c>
      <c r="H10" s="14">
        <f t="shared" si="3"/>
        <v>33214</v>
      </c>
      <c r="I10" s="14">
        <f t="shared" si="3"/>
        <v>15558</v>
      </c>
      <c r="J10" s="14">
        <f t="shared" si="3"/>
        <v>21308</v>
      </c>
      <c r="K10" s="14">
        <f t="shared" si="3"/>
        <v>16493</v>
      </c>
      <c r="L10" s="14">
        <f t="shared" si="3"/>
        <v>12387</v>
      </c>
      <c r="M10" s="14">
        <f t="shared" si="3"/>
        <v>6926</v>
      </c>
      <c r="N10" s="12">
        <f t="shared" si="2"/>
        <v>218019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203816</v>
      </c>
      <c r="C12" s="14">
        <f>C13+C14+C15</f>
        <v>158163</v>
      </c>
      <c r="D12" s="14">
        <f>D13+D14+D15</f>
        <v>184635</v>
      </c>
      <c r="E12" s="14">
        <f>E13+E14+E15</f>
        <v>31554</v>
      </c>
      <c r="F12" s="14">
        <f aca="true" t="shared" si="4" ref="F12:M12">F13+F14+F15</f>
        <v>133085</v>
      </c>
      <c r="G12" s="14">
        <f t="shared" si="4"/>
        <v>230677</v>
      </c>
      <c r="H12" s="14">
        <f t="shared" si="4"/>
        <v>200363</v>
      </c>
      <c r="I12" s="14">
        <f t="shared" si="4"/>
        <v>190229</v>
      </c>
      <c r="J12" s="14">
        <f t="shared" si="4"/>
        <v>134512</v>
      </c>
      <c r="K12" s="14">
        <f t="shared" si="4"/>
        <v>152136</v>
      </c>
      <c r="L12" s="14">
        <f t="shared" si="4"/>
        <v>72755</v>
      </c>
      <c r="M12" s="14">
        <f t="shared" si="4"/>
        <v>40710</v>
      </c>
      <c r="N12" s="12">
        <f t="shared" si="2"/>
        <v>1732635</v>
      </c>
    </row>
    <row r="13" spans="1:14" ht="18.75" customHeight="1">
      <c r="A13" s="15" t="s">
        <v>7</v>
      </c>
      <c r="B13" s="14">
        <v>97659</v>
      </c>
      <c r="C13" s="14">
        <v>75955</v>
      </c>
      <c r="D13" s="14">
        <v>86824</v>
      </c>
      <c r="E13" s="14">
        <v>15076</v>
      </c>
      <c r="F13" s="14">
        <v>62084</v>
      </c>
      <c r="G13" s="14">
        <v>110074</v>
      </c>
      <c r="H13" s="14">
        <v>100936</v>
      </c>
      <c r="I13" s="14">
        <v>94877</v>
      </c>
      <c r="J13" s="14">
        <v>64345</v>
      </c>
      <c r="K13" s="14">
        <v>73320</v>
      </c>
      <c r="L13" s="14">
        <v>35248</v>
      </c>
      <c r="M13" s="14">
        <v>18908</v>
      </c>
      <c r="N13" s="12">
        <f t="shared" si="2"/>
        <v>835306</v>
      </c>
    </row>
    <row r="14" spans="1:14" ht="18.75" customHeight="1">
      <c r="A14" s="15" t="s">
        <v>8</v>
      </c>
      <c r="B14" s="14">
        <v>98215</v>
      </c>
      <c r="C14" s="14">
        <v>72446</v>
      </c>
      <c r="D14" s="14">
        <v>91359</v>
      </c>
      <c r="E14" s="14">
        <v>14767</v>
      </c>
      <c r="F14" s="14">
        <v>63914</v>
      </c>
      <c r="G14" s="14">
        <v>106623</v>
      </c>
      <c r="H14" s="14">
        <v>89629</v>
      </c>
      <c r="I14" s="14">
        <v>89591</v>
      </c>
      <c r="J14" s="14">
        <v>64379</v>
      </c>
      <c r="K14" s="14">
        <v>73432</v>
      </c>
      <c r="L14" s="14">
        <v>34551</v>
      </c>
      <c r="M14" s="14">
        <v>20382</v>
      </c>
      <c r="N14" s="12">
        <f t="shared" si="2"/>
        <v>819288</v>
      </c>
    </row>
    <row r="15" spans="1:14" ht="18.75" customHeight="1">
      <c r="A15" s="15" t="s">
        <v>9</v>
      </c>
      <c r="B15" s="14">
        <v>7942</v>
      </c>
      <c r="C15" s="14">
        <v>9762</v>
      </c>
      <c r="D15" s="14">
        <v>6452</v>
      </c>
      <c r="E15" s="14">
        <v>1711</v>
      </c>
      <c r="F15" s="14">
        <v>7087</v>
      </c>
      <c r="G15" s="14">
        <v>13980</v>
      </c>
      <c r="H15" s="14">
        <v>9798</v>
      </c>
      <c r="I15" s="14">
        <v>5761</v>
      </c>
      <c r="J15" s="14">
        <v>5788</v>
      </c>
      <c r="K15" s="14">
        <v>5384</v>
      </c>
      <c r="L15" s="14">
        <v>2956</v>
      </c>
      <c r="M15" s="14">
        <v>1420</v>
      </c>
      <c r="N15" s="12">
        <f t="shared" si="2"/>
        <v>78041</v>
      </c>
    </row>
    <row r="16" spans="1:14" ht="18.75" customHeight="1">
      <c r="A16" s="16" t="s">
        <v>26</v>
      </c>
      <c r="B16" s="14">
        <f>B17+B18+B19</f>
        <v>80715</v>
      </c>
      <c r="C16" s="14">
        <f>C17+C18+C19</f>
        <v>56968</v>
      </c>
      <c r="D16" s="14">
        <f>D17+D18+D19</f>
        <v>52525</v>
      </c>
      <c r="E16" s="14">
        <f>E17+E18+E19</f>
        <v>10398</v>
      </c>
      <c r="F16" s="14">
        <f aca="true" t="shared" si="5" ref="F16:M16">F17+F18+F19</f>
        <v>49898</v>
      </c>
      <c r="G16" s="14">
        <f t="shared" si="5"/>
        <v>75183</v>
      </c>
      <c r="H16" s="14">
        <f t="shared" si="5"/>
        <v>63384</v>
      </c>
      <c r="I16" s="14">
        <f t="shared" si="5"/>
        <v>59590</v>
      </c>
      <c r="J16" s="14">
        <f t="shared" si="5"/>
        <v>42609</v>
      </c>
      <c r="K16" s="14">
        <f t="shared" si="5"/>
        <v>52487</v>
      </c>
      <c r="L16" s="14">
        <f t="shared" si="5"/>
        <v>18622</v>
      </c>
      <c r="M16" s="14">
        <f t="shared" si="5"/>
        <v>10065</v>
      </c>
      <c r="N16" s="12">
        <f t="shared" si="2"/>
        <v>572444</v>
      </c>
    </row>
    <row r="17" spans="1:14" ht="18.75" customHeight="1">
      <c r="A17" s="15" t="s">
        <v>23</v>
      </c>
      <c r="B17" s="14">
        <v>9142</v>
      </c>
      <c r="C17" s="14">
        <v>6913</v>
      </c>
      <c r="D17" s="14">
        <v>6144</v>
      </c>
      <c r="E17" s="14">
        <v>1270</v>
      </c>
      <c r="F17" s="14">
        <v>5543</v>
      </c>
      <c r="G17" s="14">
        <v>10342</v>
      </c>
      <c r="H17" s="14">
        <v>8654</v>
      </c>
      <c r="I17" s="14">
        <v>8161</v>
      </c>
      <c r="J17" s="14">
        <v>5883</v>
      </c>
      <c r="K17" s="14">
        <v>7191</v>
      </c>
      <c r="L17" s="14">
        <v>2744</v>
      </c>
      <c r="M17" s="14">
        <v>1290</v>
      </c>
      <c r="N17" s="12">
        <f t="shared" si="2"/>
        <v>73277</v>
      </c>
    </row>
    <row r="18" spans="1:14" ht="18.75" customHeight="1">
      <c r="A18" s="15" t="s">
        <v>24</v>
      </c>
      <c r="B18" s="14">
        <v>3427</v>
      </c>
      <c r="C18" s="14">
        <v>1700</v>
      </c>
      <c r="D18" s="14">
        <v>3498</v>
      </c>
      <c r="E18" s="14">
        <v>471</v>
      </c>
      <c r="F18" s="14">
        <v>2227</v>
      </c>
      <c r="G18" s="14">
        <v>3332</v>
      </c>
      <c r="H18" s="14">
        <v>3389</v>
      </c>
      <c r="I18" s="14">
        <v>3630</v>
      </c>
      <c r="J18" s="14">
        <v>2245</v>
      </c>
      <c r="K18" s="14">
        <v>3576</v>
      </c>
      <c r="L18" s="14">
        <v>1115</v>
      </c>
      <c r="M18" s="14">
        <v>530</v>
      </c>
      <c r="N18" s="12">
        <f t="shared" si="2"/>
        <v>29140</v>
      </c>
    </row>
    <row r="19" spans="1:14" ht="18.75" customHeight="1">
      <c r="A19" s="15" t="s">
        <v>25</v>
      </c>
      <c r="B19" s="14">
        <v>68146</v>
      </c>
      <c r="C19" s="14">
        <v>48355</v>
      </c>
      <c r="D19" s="14">
        <v>42883</v>
      </c>
      <c r="E19" s="14">
        <v>8657</v>
      </c>
      <c r="F19" s="14">
        <v>42128</v>
      </c>
      <c r="G19" s="14">
        <v>61509</v>
      </c>
      <c r="H19" s="14">
        <v>51341</v>
      </c>
      <c r="I19" s="14">
        <v>47799</v>
      </c>
      <c r="J19" s="14">
        <v>34481</v>
      </c>
      <c r="K19" s="14">
        <v>41720</v>
      </c>
      <c r="L19" s="14">
        <v>14763</v>
      </c>
      <c r="M19" s="14">
        <v>8245</v>
      </c>
      <c r="N19" s="12">
        <f t="shared" si="2"/>
        <v>470027</v>
      </c>
    </row>
    <row r="20" spans="1:14" ht="18.75" customHeight="1">
      <c r="A20" s="17" t="s">
        <v>10</v>
      </c>
      <c r="B20" s="18">
        <f>B21+B22+B23</f>
        <v>146898</v>
      </c>
      <c r="C20" s="18">
        <f>C21+C22+C23</f>
        <v>91770</v>
      </c>
      <c r="D20" s="18">
        <f>D21+D22+D23</f>
        <v>83445</v>
      </c>
      <c r="E20" s="18">
        <f>E21+E22+E23</f>
        <v>15722</v>
      </c>
      <c r="F20" s="18">
        <f aca="true" t="shared" si="6" ref="F20:M20">F21+F22+F23</f>
        <v>68809</v>
      </c>
      <c r="G20" s="18">
        <f t="shared" si="6"/>
        <v>118388</v>
      </c>
      <c r="H20" s="18">
        <f t="shared" si="6"/>
        <v>124604</v>
      </c>
      <c r="I20" s="18">
        <f t="shared" si="6"/>
        <v>116203</v>
      </c>
      <c r="J20" s="18">
        <f t="shared" si="6"/>
        <v>78825</v>
      </c>
      <c r="K20" s="18">
        <f t="shared" si="6"/>
        <v>118322</v>
      </c>
      <c r="L20" s="18">
        <f t="shared" si="6"/>
        <v>47454</v>
      </c>
      <c r="M20" s="18">
        <f t="shared" si="6"/>
        <v>24485</v>
      </c>
      <c r="N20" s="12">
        <f aca="true" t="shared" si="7" ref="N20:N26">SUM(B20:M20)</f>
        <v>1034925</v>
      </c>
    </row>
    <row r="21" spans="1:14" ht="18.75" customHeight="1">
      <c r="A21" s="13" t="s">
        <v>11</v>
      </c>
      <c r="B21" s="14">
        <v>76770</v>
      </c>
      <c r="C21" s="14">
        <v>50655</v>
      </c>
      <c r="D21" s="14">
        <v>45154</v>
      </c>
      <c r="E21" s="14">
        <v>8495</v>
      </c>
      <c r="F21" s="14">
        <v>37013</v>
      </c>
      <c r="G21" s="14">
        <v>65328</v>
      </c>
      <c r="H21" s="14">
        <v>71247</v>
      </c>
      <c r="I21" s="14">
        <v>64800</v>
      </c>
      <c r="J21" s="14">
        <v>43063</v>
      </c>
      <c r="K21" s="14">
        <v>63388</v>
      </c>
      <c r="L21" s="14">
        <v>25671</v>
      </c>
      <c r="M21" s="14">
        <v>12796</v>
      </c>
      <c r="N21" s="12">
        <f t="shared" si="7"/>
        <v>564380</v>
      </c>
    </row>
    <row r="22" spans="1:14" ht="18.75" customHeight="1">
      <c r="A22" s="13" t="s">
        <v>12</v>
      </c>
      <c r="B22" s="14">
        <v>65802</v>
      </c>
      <c r="C22" s="14">
        <v>37174</v>
      </c>
      <c r="D22" s="14">
        <v>35847</v>
      </c>
      <c r="E22" s="14">
        <v>6563</v>
      </c>
      <c r="F22" s="14">
        <v>29143</v>
      </c>
      <c r="G22" s="14">
        <v>47802</v>
      </c>
      <c r="H22" s="14">
        <v>49278</v>
      </c>
      <c r="I22" s="14">
        <v>48412</v>
      </c>
      <c r="J22" s="14">
        <v>33237</v>
      </c>
      <c r="K22" s="14">
        <v>51797</v>
      </c>
      <c r="L22" s="14">
        <v>20386</v>
      </c>
      <c r="M22" s="14">
        <v>11102</v>
      </c>
      <c r="N22" s="12">
        <f t="shared" si="7"/>
        <v>436543</v>
      </c>
    </row>
    <row r="23" spans="1:14" ht="18.75" customHeight="1">
      <c r="A23" s="13" t="s">
        <v>13</v>
      </c>
      <c r="B23" s="14">
        <v>4326</v>
      </c>
      <c r="C23" s="14">
        <v>3941</v>
      </c>
      <c r="D23" s="14">
        <v>2444</v>
      </c>
      <c r="E23" s="14">
        <v>664</v>
      </c>
      <c r="F23" s="14">
        <v>2653</v>
      </c>
      <c r="G23" s="14">
        <v>5258</v>
      </c>
      <c r="H23" s="14">
        <v>4079</v>
      </c>
      <c r="I23" s="14">
        <v>2991</v>
      </c>
      <c r="J23" s="14">
        <v>2525</v>
      </c>
      <c r="K23" s="14">
        <v>3137</v>
      </c>
      <c r="L23" s="14">
        <v>1397</v>
      </c>
      <c r="M23" s="14">
        <v>587</v>
      </c>
      <c r="N23" s="12">
        <f t="shared" si="7"/>
        <v>34002</v>
      </c>
    </row>
    <row r="24" spans="1:14" ht="18.75" customHeight="1">
      <c r="A24" s="17" t="s">
        <v>14</v>
      </c>
      <c r="B24" s="14">
        <f>B25+B26</f>
        <v>64578</v>
      </c>
      <c r="C24" s="14">
        <f>C25+C26</f>
        <v>54194</v>
      </c>
      <c r="D24" s="14">
        <f>D25+D26</f>
        <v>49973</v>
      </c>
      <c r="E24" s="14">
        <f>E25+E26</f>
        <v>11831</v>
      </c>
      <c r="F24" s="14">
        <f aca="true" t="shared" si="8" ref="F24:M24">F25+F26</f>
        <v>48072</v>
      </c>
      <c r="G24" s="14">
        <f t="shared" si="8"/>
        <v>77778</v>
      </c>
      <c r="H24" s="14">
        <f t="shared" si="8"/>
        <v>67904</v>
      </c>
      <c r="I24" s="14">
        <f t="shared" si="8"/>
        <v>47498</v>
      </c>
      <c r="J24" s="14">
        <f t="shared" si="8"/>
        <v>40603</v>
      </c>
      <c r="K24" s="14">
        <f t="shared" si="8"/>
        <v>39229</v>
      </c>
      <c r="L24" s="14">
        <f t="shared" si="8"/>
        <v>13046</v>
      </c>
      <c r="M24" s="14">
        <f t="shared" si="8"/>
        <v>5929</v>
      </c>
      <c r="N24" s="12">
        <f t="shared" si="7"/>
        <v>520635</v>
      </c>
    </row>
    <row r="25" spans="1:14" ht="18.75" customHeight="1">
      <c r="A25" s="13" t="s">
        <v>15</v>
      </c>
      <c r="B25" s="14">
        <v>41330</v>
      </c>
      <c r="C25" s="14">
        <v>34684</v>
      </c>
      <c r="D25" s="14">
        <v>31983</v>
      </c>
      <c r="E25" s="14">
        <v>7572</v>
      </c>
      <c r="F25" s="14">
        <v>30766</v>
      </c>
      <c r="G25" s="14">
        <v>49778</v>
      </c>
      <c r="H25" s="14">
        <v>43459</v>
      </c>
      <c r="I25" s="14">
        <v>30399</v>
      </c>
      <c r="J25" s="14">
        <v>25986</v>
      </c>
      <c r="K25" s="14">
        <v>25107</v>
      </c>
      <c r="L25" s="14">
        <v>8349</v>
      </c>
      <c r="M25" s="14">
        <v>3795</v>
      </c>
      <c r="N25" s="12">
        <f t="shared" si="7"/>
        <v>333208</v>
      </c>
    </row>
    <row r="26" spans="1:14" ht="18.75" customHeight="1">
      <c r="A26" s="13" t="s">
        <v>16</v>
      </c>
      <c r="B26" s="14">
        <v>23248</v>
      </c>
      <c r="C26" s="14">
        <v>19510</v>
      </c>
      <c r="D26" s="14">
        <v>17990</v>
      </c>
      <c r="E26" s="14">
        <v>4259</v>
      </c>
      <c r="F26" s="14">
        <v>17306</v>
      </c>
      <c r="G26" s="14">
        <v>28000</v>
      </c>
      <c r="H26" s="14">
        <v>24445</v>
      </c>
      <c r="I26" s="14">
        <v>17099</v>
      </c>
      <c r="J26" s="14">
        <v>14617</v>
      </c>
      <c r="K26" s="14">
        <v>14122</v>
      </c>
      <c r="L26" s="14">
        <v>4697</v>
      </c>
      <c r="M26" s="14">
        <v>2134</v>
      </c>
      <c r="N26" s="12">
        <f t="shared" si="7"/>
        <v>187427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0.9844679723462447</v>
      </c>
      <c r="C32" s="23">
        <f aca="true" t="shared" si="9" ref="C32:M32">(((+C$8+C$20)*C$29)+(C$24*C$30))/C$7</f>
        <v>1</v>
      </c>
      <c r="D32" s="23">
        <f t="shared" si="9"/>
        <v>0.993192238484707</v>
      </c>
      <c r="E32" s="23">
        <f t="shared" si="9"/>
        <v>0.9865652450189949</v>
      </c>
      <c r="F32" s="23">
        <f t="shared" si="9"/>
        <v>0.9990030533620483</v>
      </c>
      <c r="G32" s="23">
        <f t="shared" si="9"/>
        <v>0.9989280284107321</v>
      </c>
      <c r="H32" s="23">
        <f t="shared" si="9"/>
        <v>1</v>
      </c>
      <c r="I32" s="23">
        <f t="shared" si="9"/>
        <v>0.9986605563557208</v>
      </c>
      <c r="J32" s="23">
        <f t="shared" si="9"/>
        <v>0.9980839025096192</v>
      </c>
      <c r="K32" s="23">
        <f t="shared" si="9"/>
        <v>0.9973686204501581</v>
      </c>
      <c r="L32" s="23">
        <f t="shared" si="9"/>
        <v>0.9990072383480251</v>
      </c>
      <c r="M32" s="23">
        <f t="shared" si="9"/>
        <v>0.9947448799863814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1.8549345534947943</v>
      </c>
      <c r="C35" s="26">
        <f>C32*C34</f>
        <v>1.8205</v>
      </c>
      <c r="D35" s="26">
        <f>D32*D34</f>
        <v>1.6754159870998522</v>
      </c>
      <c r="E35" s="26">
        <f>E32*E34</f>
        <v>2.1290077987509908</v>
      </c>
      <c r="F35" s="26">
        <f aca="true" t="shared" si="10" ref="F35:M35">F32*F34</f>
        <v>1.9655385074898302</v>
      </c>
      <c r="G35" s="26">
        <f t="shared" si="10"/>
        <v>1.5585275099264244</v>
      </c>
      <c r="H35" s="26">
        <f t="shared" si="10"/>
        <v>1.8205</v>
      </c>
      <c r="I35" s="26">
        <f t="shared" si="10"/>
        <v>1.7748195407553868</v>
      </c>
      <c r="J35" s="26">
        <f t="shared" si="10"/>
        <v>1.9976649308730028</v>
      </c>
      <c r="K35" s="26">
        <f t="shared" si="10"/>
        <v>1.9086643289554674</v>
      </c>
      <c r="L35" s="26">
        <f t="shared" si="10"/>
        <v>2.2706435520412263</v>
      </c>
      <c r="M35" s="26">
        <f t="shared" si="10"/>
        <v>2.21977319968961</v>
      </c>
      <c r="N35" s="27"/>
    </row>
    <row r="36" spans="1:14" ht="18.75" customHeight="1">
      <c r="A36" s="57" t="s">
        <v>43</v>
      </c>
      <c r="B36" s="26">
        <v>-0.0059220321</v>
      </c>
      <c r="C36" s="26">
        <v>-0.006</v>
      </c>
      <c r="D36" s="26">
        <v>-0.0055012479</v>
      </c>
      <c r="E36" s="26">
        <v>-0.0061972177</v>
      </c>
      <c r="F36" s="26">
        <v>-0.0061503709</v>
      </c>
      <c r="G36" s="26">
        <v>-0.0046892246</v>
      </c>
      <c r="H36" s="26">
        <v>-0.00536363</v>
      </c>
      <c r="I36" s="26">
        <v>-0.0056805756</v>
      </c>
      <c r="J36" s="26">
        <v>-0.0046335616</v>
      </c>
      <c r="K36" s="26">
        <v>-0.0062337885</v>
      </c>
      <c r="L36" s="26">
        <v>-0.0073612599</v>
      </c>
      <c r="M36" s="26">
        <v>-0.0071962776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646.2800000000001</v>
      </c>
      <c r="F38" s="61">
        <f t="shared" si="11"/>
        <v>2092.92</v>
      </c>
      <c r="G38" s="61">
        <f t="shared" si="11"/>
        <v>2435.32</v>
      </c>
      <c r="H38" s="61">
        <f t="shared" si="11"/>
        <v>2769.1600000000003</v>
      </c>
      <c r="I38" s="61">
        <f t="shared" si="11"/>
        <v>2546.6000000000004</v>
      </c>
      <c r="J38" s="61">
        <f t="shared" si="11"/>
        <v>1545.0800000000002</v>
      </c>
      <c r="K38" s="61">
        <f t="shared" si="11"/>
        <v>2602.2400000000002</v>
      </c>
      <c r="L38" s="61">
        <f t="shared" si="11"/>
        <v>1271.16</v>
      </c>
      <c r="M38" s="61">
        <f t="shared" si="11"/>
        <v>710.48</v>
      </c>
      <c r="N38" s="28">
        <f>SUM(B38:M38)</f>
        <v>24434.520000000004</v>
      </c>
    </row>
    <row r="39" spans="1:14" ht="18.75" customHeight="1">
      <c r="A39" s="57" t="s">
        <v>45</v>
      </c>
      <c r="B39" s="63">
        <v>739</v>
      </c>
      <c r="C39" s="63">
        <v>583</v>
      </c>
      <c r="D39" s="63">
        <v>504</v>
      </c>
      <c r="E39" s="63">
        <v>151</v>
      </c>
      <c r="F39" s="63">
        <v>489</v>
      </c>
      <c r="G39" s="63">
        <v>569</v>
      </c>
      <c r="H39" s="63">
        <v>647</v>
      </c>
      <c r="I39" s="63">
        <v>595</v>
      </c>
      <c r="J39" s="63">
        <v>361</v>
      </c>
      <c r="K39" s="63">
        <v>608</v>
      </c>
      <c r="L39" s="63">
        <v>297</v>
      </c>
      <c r="M39" s="63">
        <v>166</v>
      </c>
      <c r="N39" s="12">
        <f>SUM(B39:M39)</f>
        <v>5709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965187.493769019</v>
      </c>
      <c r="C42" s="65">
        <f aca="true" t="shared" si="12" ref="C42:M42">C43+C44+C45+C46</f>
        <v>705055.124</v>
      </c>
      <c r="D42" s="65">
        <f t="shared" si="12"/>
        <v>658555.5945945923</v>
      </c>
      <c r="E42" s="65">
        <f t="shared" si="12"/>
        <v>155989.31270014943</v>
      </c>
      <c r="F42" s="65">
        <f t="shared" si="12"/>
        <v>616214.1467106675</v>
      </c>
      <c r="G42" s="65">
        <f t="shared" si="12"/>
        <v>825439.7523677085</v>
      </c>
      <c r="H42" s="65">
        <f t="shared" si="12"/>
        <v>891222.14388753</v>
      </c>
      <c r="I42" s="65">
        <f t="shared" si="12"/>
        <v>761645.2088909431</v>
      </c>
      <c r="J42" s="65">
        <f t="shared" si="12"/>
        <v>635044.0519430088</v>
      </c>
      <c r="K42" s="65">
        <f t="shared" si="12"/>
        <v>722989.9054626505</v>
      </c>
      <c r="L42" s="65">
        <f t="shared" si="12"/>
        <v>373046.9624362864</v>
      </c>
      <c r="M42" s="65">
        <f t="shared" si="12"/>
        <v>195671.69548992603</v>
      </c>
      <c r="N42" s="65">
        <f>N43+N44+N45+N46</f>
        <v>7506061.3922524825</v>
      </c>
    </row>
    <row r="43" spans="1:14" ht="18.75" customHeight="1">
      <c r="A43" s="62" t="s">
        <v>86</v>
      </c>
      <c r="B43" s="59">
        <f aca="true" t="shared" si="13" ref="B43:H43">B35*B7</f>
        <v>965105.75377236</v>
      </c>
      <c r="C43" s="59">
        <f t="shared" si="13"/>
        <v>704883.036</v>
      </c>
      <c r="D43" s="59">
        <f t="shared" si="13"/>
        <v>649161.70460967</v>
      </c>
      <c r="E43" s="59">
        <f t="shared" si="13"/>
        <v>155796.53269700002</v>
      </c>
      <c r="F43" s="59">
        <f t="shared" si="13"/>
        <v>616048.90671</v>
      </c>
      <c r="G43" s="59">
        <f t="shared" si="13"/>
        <v>825488.12238012</v>
      </c>
      <c r="H43" s="59">
        <f t="shared" si="13"/>
        <v>891078.3145</v>
      </c>
      <c r="I43" s="59">
        <f>I35*I7</f>
        <v>761536.0189082399</v>
      </c>
      <c r="J43" s="59">
        <f>J35*J7</f>
        <v>634971.7819325001</v>
      </c>
      <c r="K43" s="59">
        <f>K35*K7</f>
        <v>722748.19545258</v>
      </c>
      <c r="L43" s="59">
        <f>L35*L7</f>
        <v>372984.9924325</v>
      </c>
      <c r="M43" s="59">
        <f>M35*M7</f>
        <v>195595.31549065</v>
      </c>
      <c r="N43" s="61">
        <f>SUM(B43:M43)</f>
        <v>7495398.674885621</v>
      </c>
    </row>
    <row r="44" spans="1:14" ht="18.75" customHeight="1">
      <c r="A44" s="62" t="s">
        <v>87</v>
      </c>
      <c r="B44" s="59">
        <f aca="true" t="shared" si="14" ref="B44:M44">B36*B7</f>
        <v>-3081.1800033411</v>
      </c>
      <c r="C44" s="59">
        <f t="shared" si="14"/>
        <v>-2323.152</v>
      </c>
      <c r="D44" s="59">
        <f t="shared" si="14"/>
        <v>-2131.5300150776998</v>
      </c>
      <c r="E44" s="59">
        <f t="shared" si="14"/>
        <v>-453.49999685060004</v>
      </c>
      <c r="F44" s="59">
        <f t="shared" si="14"/>
        <v>-1927.6799993325</v>
      </c>
      <c r="G44" s="59">
        <f t="shared" si="14"/>
        <v>-2483.6900124114</v>
      </c>
      <c r="H44" s="59">
        <f t="shared" si="14"/>
        <v>-2625.3306124700002</v>
      </c>
      <c r="I44" s="59">
        <f t="shared" si="14"/>
        <v>-2437.4100172968</v>
      </c>
      <c r="J44" s="59">
        <f t="shared" si="14"/>
        <v>-1472.8099894912</v>
      </c>
      <c r="K44" s="59">
        <f t="shared" si="14"/>
        <v>-2360.5299899295</v>
      </c>
      <c r="L44" s="59">
        <f t="shared" si="14"/>
        <v>-1209.1899962136001</v>
      </c>
      <c r="M44" s="59">
        <f t="shared" si="14"/>
        <v>-634.100000724</v>
      </c>
      <c r="N44" s="28">
        <f>SUM(B44:M44)</f>
        <v>-23140.102633138402</v>
      </c>
    </row>
    <row r="45" spans="1:14" ht="18.75" customHeight="1">
      <c r="A45" s="62" t="s">
        <v>47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646.2800000000001</v>
      </c>
      <c r="F45" s="59">
        <f t="shared" si="15"/>
        <v>2092.92</v>
      </c>
      <c r="G45" s="59">
        <f t="shared" si="15"/>
        <v>2435.32</v>
      </c>
      <c r="H45" s="59">
        <f t="shared" si="15"/>
        <v>2769.1600000000003</v>
      </c>
      <c r="I45" s="59">
        <f t="shared" si="15"/>
        <v>2546.6000000000004</v>
      </c>
      <c r="J45" s="59">
        <f t="shared" si="15"/>
        <v>1545.0800000000002</v>
      </c>
      <c r="K45" s="59">
        <f t="shared" si="15"/>
        <v>2602.2400000000002</v>
      </c>
      <c r="L45" s="59">
        <f t="shared" si="15"/>
        <v>1271.16</v>
      </c>
      <c r="M45" s="59">
        <f t="shared" si="15"/>
        <v>710.48</v>
      </c>
      <c r="N45" s="61">
        <f>SUM(B45:M45)</f>
        <v>24434.520000000004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9368.3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9368.3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-97883.31</v>
      </c>
      <c r="C48" s="28">
        <f aca="true" t="shared" si="16" ref="C48:M48">+C49+C52+C60+C61</f>
        <v>-103329.34</v>
      </c>
      <c r="D48" s="28">
        <f t="shared" si="16"/>
        <v>-76120.22</v>
      </c>
      <c r="E48" s="28">
        <f t="shared" si="16"/>
        <v>-147674.68</v>
      </c>
      <c r="F48" s="28">
        <f t="shared" si="16"/>
        <v>-51701.68</v>
      </c>
      <c r="G48" s="28">
        <f t="shared" si="16"/>
        <v>-83657.45999999999</v>
      </c>
      <c r="H48" s="28">
        <f t="shared" si="16"/>
        <v>-130452.83</v>
      </c>
      <c r="I48" s="28">
        <f t="shared" si="16"/>
        <v>-54555.72</v>
      </c>
      <c r="J48" s="28">
        <f t="shared" si="16"/>
        <v>-53190.69</v>
      </c>
      <c r="K48" s="28">
        <f t="shared" si="16"/>
        <v>-57823.94</v>
      </c>
      <c r="L48" s="28">
        <f t="shared" si="16"/>
        <v>-53865.1</v>
      </c>
      <c r="M48" s="28">
        <f t="shared" si="16"/>
        <v>-24472.36</v>
      </c>
      <c r="N48" s="28">
        <f>+N49+N52+N60+N61</f>
        <v>-934727.3300000001</v>
      </c>
    </row>
    <row r="49" spans="1:14" ht="18.75" customHeight="1">
      <c r="A49" s="17" t="s">
        <v>48</v>
      </c>
      <c r="B49" s="29">
        <f>B50+B51</f>
        <v>-84994</v>
      </c>
      <c r="C49" s="29">
        <f>C50+C51</f>
        <v>-91339.5</v>
      </c>
      <c r="D49" s="29">
        <f>D50+D51</f>
        <v>-59097.5</v>
      </c>
      <c r="E49" s="29">
        <f>E50+E51</f>
        <v>-12855.5</v>
      </c>
      <c r="F49" s="29">
        <f aca="true" t="shared" si="17" ref="F49:M49">F50+F51</f>
        <v>-47463.5</v>
      </c>
      <c r="G49" s="29">
        <f t="shared" si="17"/>
        <v>-96715.5</v>
      </c>
      <c r="H49" s="29">
        <f t="shared" si="17"/>
        <v>-116249</v>
      </c>
      <c r="I49" s="29">
        <f t="shared" si="17"/>
        <v>-54453</v>
      </c>
      <c r="J49" s="29">
        <f t="shared" si="17"/>
        <v>-74578</v>
      </c>
      <c r="K49" s="29">
        <f t="shared" si="17"/>
        <v>-57725.5</v>
      </c>
      <c r="L49" s="29">
        <f t="shared" si="17"/>
        <v>-43354.5</v>
      </c>
      <c r="M49" s="29">
        <f t="shared" si="17"/>
        <v>-24241</v>
      </c>
      <c r="N49" s="28">
        <f aca="true" t="shared" si="18" ref="N49:N61">SUM(B49:M49)</f>
        <v>-763066.5</v>
      </c>
    </row>
    <row r="50" spans="1:14" ht="18.75" customHeight="1">
      <c r="A50" s="13" t="s">
        <v>49</v>
      </c>
      <c r="B50" s="20">
        <f>ROUND(-B9*$D$3,2)</f>
        <v>-84994</v>
      </c>
      <c r="C50" s="20">
        <f>ROUND(-C9*$D$3,2)</f>
        <v>-91339.5</v>
      </c>
      <c r="D50" s="20">
        <f>ROUND(-D9*$D$3,2)</f>
        <v>-59097.5</v>
      </c>
      <c r="E50" s="20">
        <f>ROUND(-E9*$D$3,2)</f>
        <v>-12855.5</v>
      </c>
      <c r="F50" s="20">
        <f aca="true" t="shared" si="19" ref="F50:M50">ROUND(-F9*$D$3,2)</f>
        <v>-47463.5</v>
      </c>
      <c r="G50" s="20">
        <f t="shared" si="19"/>
        <v>-96715.5</v>
      </c>
      <c r="H50" s="20">
        <f t="shared" si="19"/>
        <v>-116249</v>
      </c>
      <c r="I50" s="20">
        <f t="shared" si="19"/>
        <v>-54453</v>
      </c>
      <c r="J50" s="20">
        <f t="shared" si="19"/>
        <v>-74578</v>
      </c>
      <c r="K50" s="20">
        <f t="shared" si="19"/>
        <v>-57725.5</v>
      </c>
      <c r="L50" s="20">
        <f t="shared" si="19"/>
        <v>-43354.5</v>
      </c>
      <c r="M50" s="20">
        <f t="shared" si="19"/>
        <v>-24241</v>
      </c>
      <c r="N50" s="50">
        <f t="shared" si="18"/>
        <v>-763066.5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-12889.31</v>
      </c>
      <c r="C52" s="29">
        <f aca="true" t="shared" si="21" ref="C52:M52">SUM(C53:C59)</f>
        <v>-11989.84</v>
      </c>
      <c r="D52" s="29">
        <f t="shared" si="21"/>
        <v>-17022.72</v>
      </c>
      <c r="E52" s="29">
        <f t="shared" si="21"/>
        <v>-134819.18</v>
      </c>
      <c r="F52" s="29">
        <f t="shared" si="21"/>
        <v>-4238.18</v>
      </c>
      <c r="G52" s="29">
        <f t="shared" si="21"/>
        <v>13058.04</v>
      </c>
      <c r="H52" s="29">
        <f t="shared" si="21"/>
        <v>-14203.83</v>
      </c>
      <c r="I52" s="29">
        <f t="shared" si="21"/>
        <v>-102.72</v>
      </c>
      <c r="J52" s="29">
        <f t="shared" si="21"/>
        <v>21387.309999999998</v>
      </c>
      <c r="K52" s="29">
        <f t="shared" si="21"/>
        <v>-98.44</v>
      </c>
      <c r="L52" s="29">
        <f t="shared" si="21"/>
        <v>-10510.6</v>
      </c>
      <c r="M52" s="29">
        <f t="shared" si="21"/>
        <v>-231.36</v>
      </c>
      <c r="N52" s="29">
        <f>SUM(N53:N59)</f>
        <v>-171660.83000000002</v>
      </c>
    </row>
    <row r="53" spans="1:14" ht="18.75" customHeight="1">
      <c r="A53" s="13" t="s">
        <v>52</v>
      </c>
      <c r="B53" s="27">
        <v>-12585.43</v>
      </c>
      <c r="C53" s="27">
        <v>-11870</v>
      </c>
      <c r="D53" s="27">
        <v>-16920</v>
      </c>
      <c r="E53" s="27">
        <v>-4737.86</v>
      </c>
      <c r="F53" s="27">
        <v>-18708.86</v>
      </c>
      <c r="G53" s="27">
        <v>-180</v>
      </c>
      <c r="H53" s="27">
        <v>-13964.15</v>
      </c>
      <c r="I53" s="27">
        <v>0</v>
      </c>
      <c r="J53" s="27">
        <v>-6954.85</v>
      </c>
      <c r="K53" s="27">
        <v>0</v>
      </c>
      <c r="L53" s="27">
        <v>-10425</v>
      </c>
      <c r="M53" s="27">
        <v>-180</v>
      </c>
      <c r="N53" s="27">
        <f t="shared" si="18"/>
        <v>-96526.15000000001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-130000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-130000</v>
      </c>
    </row>
    <row r="59" spans="1:14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14470.68</v>
      </c>
      <c r="G59" s="27">
        <v>13238.04</v>
      </c>
      <c r="H59" s="27">
        <v>-239.68</v>
      </c>
      <c r="I59" s="27">
        <v>-102.72</v>
      </c>
      <c r="J59" s="27">
        <v>28342.16</v>
      </c>
      <c r="K59" s="27">
        <v>-98.44</v>
      </c>
      <c r="L59" s="27">
        <v>-85.6</v>
      </c>
      <c r="M59" s="27">
        <v>-51.36</v>
      </c>
      <c r="N59" s="27">
        <f t="shared" si="18"/>
        <v>54865.32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867304.1837690191</v>
      </c>
      <c r="C63" s="32">
        <f t="shared" si="22"/>
        <v>601725.784</v>
      </c>
      <c r="D63" s="32">
        <f t="shared" si="22"/>
        <v>582435.3745945924</v>
      </c>
      <c r="E63" s="32">
        <f t="shared" si="22"/>
        <v>8314.632700149436</v>
      </c>
      <c r="F63" s="32">
        <f t="shared" si="22"/>
        <v>564512.4667106675</v>
      </c>
      <c r="G63" s="32">
        <f t="shared" si="22"/>
        <v>741782.2923677085</v>
      </c>
      <c r="H63" s="32">
        <f t="shared" si="22"/>
        <v>760769.31388753</v>
      </c>
      <c r="I63" s="32">
        <f t="shared" si="22"/>
        <v>707089.4888909431</v>
      </c>
      <c r="J63" s="32">
        <f t="shared" si="22"/>
        <v>581853.3619430088</v>
      </c>
      <c r="K63" s="32">
        <f t="shared" si="22"/>
        <v>665165.9654626504</v>
      </c>
      <c r="L63" s="32">
        <f t="shared" si="22"/>
        <v>319181.8624362864</v>
      </c>
      <c r="M63" s="32">
        <f t="shared" si="22"/>
        <v>171199.33548992604</v>
      </c>
      <c r="N63" s="32">
        <f>SUM(B63:M63)</f>
        <v>6571334.0622524815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867304.1799999999</v>
      </c>
      <c r="C66" s="39">
        <f aca="true" t="shared" si="23" ref="C66:M66">SUM(C67:C80)</f>
        <v>601725.79</v>
      </c>
      <c r="D66" s="39">
        <f t="shared" si="23"/>
        <v>582435.37</v>
      </c>
      <c r="E66" s="39">
        <f t="shared" si="23"/>
        <v>8314.63</v>
      </c>
      <c r="F66" s="39">
        <f t="shared" si="23"/>
        <v>564512.47</v>
      </c>
      <c r="G66" s="39">
        <f t="shared" si="23"/>
        <v>741782.29</v>
      </c>
      <c r="H66" s="39">
        <f t="shared" si="23"/>
        <v>760769.32</v>
      </c>
      <c r="I66" s="39">
        <f t="shared" si="23"/>
        <v>707089.48</v>
      </c>
      <c r="J66" s="39">
        <f t="shared" si="23"/>
        <v>581853.36</v>
      </c>
      <c r="K66" s="39">
        <f t="shared" si="23"/>
        <v>665165.97</v>
      </c>
      <c r="L66" s="39">
        <f t="shared" si="23"/>
        <v>319181.86</v>
      </c>
      <c r="M66" s="39">
        <f t="shared" si="23"/>
        <v>171199.34</v>
      </c>
      <c r="N66" s="32">
        <f>SUM(N67:N80)</f>
        <v>6571334.06</v>
      </c>
    </row>
    <row r="67" spans="1:14" ht="18.75" customHeight="1">
      <c r="A67" s="17" t="s">
        <v>91</v>
      </c>
      <c r="B67" s="39">
        <v>176445.61</v>
      </c>
      <c r="C67" s="39">
        <v>164098.16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340543.77</v>
      </c>
    </row>
    <row r="68" spans="1:14" ht="18.75" customHeight="1">
      <c r="A68" s="17" t="s">
        <v>92</v>
      </c>
      <c r="B68" s="39">
        <v>690858.57</v>
      </c>
      <c r="C68" s="39">
        <v>437627.63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1128486.2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573067.07+9368.3</f>
        <v>582435.37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582435.37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8314.63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8314.63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564512.47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564512.47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741782.29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741782.29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592242.96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592242.96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168526.36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168526.36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707089.48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707089.48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581853.36</v>
      </c>
      <c r="K76" s="38">
        <v>0</v>
      </c>
      <c r="L76" s="38">
        <v>0</v>
      </c>
      <c r="M76" s="38">
        <v>0</v>
      </c>
      <c r="N76" s="32">
        <f t="shared" si="24"/>
        <v>581853.36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665165.97</v>
      </c>
      <c r="L77" s="38">
        <v>0</v>
      </c>
      <c r="M77" s="66"/>
      <c r="N77" s="29">
        <f t="shared" si="24"/>
        <v>665165.97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319181.86</v>
      </c>
      <c r="M78" s="38">
        <v>0</v>
      </c>
      <c r="N78" s="32">
        <f t="shared" si="24"/>
        <v>319181.86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171199.34</v>
      </c>
      <c r="N79" s="29">
        <f t="shared" si="24"/>
        <v>171199.34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2.059265254744931</v>
      </c>
      <c r="C84" s="48">
        <v>2.103499155567163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1.809078173498926</v>
      </c>
      <c r="C85" s="48">
        <v>1.733013544375813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1.6754820320768493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2.1316421971104624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1.9660657149578609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1.5584361869952337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1.8307663121914166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1.7894756953373485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1.7750740165912564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1.997892297300386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1.9093026470821342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2.271020810623669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2.220640021448403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2015-10-08T19:37:13Z</dcterms:modified>
  <cp:category/>
  <cp:version/>
  <cp:contentType/>
  <cp:contentStatus/>
</cp:coreProperties>
</file>