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LOCAL 01 A 080315" sheetId="1" r:id="rId1"/>
    <sheet name="DETALHAMENTO LOCAL 09 a 310315" sheetId="2" r:id="rId2"/>
    <sheet name="REVISAO AREAS 1.0 E 4.1" sheetId="3" r:id="rId3"/>
    <sheet name="REVISÃO AREAS 1.0 E 2.0" sheetId="4" r:id="rId4"/>
    <sheet name="REVISAO AREAS 1-0 E 2-0" sheetId="5" r:id="rId5"/>
  </sheets>
  <definedNames>
    <definedName name="_xlnm.Print_Titles" localSheetId="0">'DETALHAMENTO LOCAL 01 A 080315'!$1:$6</definedName>
    <definedName name="_xlnm.Print_Titles" localSheetId="1">'DETALHAMENTO LOCAL 09 a 310315'!$1:$6</definedName>
    <definedName name="_xlnm.Print_Titles" localSheetId="3">'REVISÃO AREAS 1.0 E 2.0'!$1:$6</definedName>
    <definedName name="_xlnm.Print_Titles" localSheetId="2">'REVISAO AREAS 1.0 E 4.1'!$1:$6</definedName>
    <definedName name="_xlnm.Print_Titles" localSheetId="4">'REVISAO AREAS 1-0 E 2-0'!$1:$6</definedName>
  </definedNames>
  <calcPr fullCalcOnLoad="1"/>
</workbook>
</file>

<file path=xl/sharedStrings.xml><?xml version="1.0" encoding="utf-8"?>
<sst xmlns="http://schemas.openxmlformats.org/spreadsheetml/2006/main" count="358" uniqueCount="163">
  <si>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</si>
  <si>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</si>
  <si>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</si>
  <si>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</si>
  <si>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</si>
  <si>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</si>
  <si>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</si>
  <si>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</si>
  <si>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</si>
  <si>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</si>
  <si>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</si>
  <si>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</si>
  <si>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</si>
  <si>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</si>
  <si>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</si>
  <si>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</si>
  <si>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</si>
  <si>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</si>
  <si>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</si>
  <si>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</si>
  <si>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</si>
  <si>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</si>
  <si>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</si>
  <si>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</si>
  <si>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</si>
  <si>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</si>
  <si>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</si>
  <si>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</si>
  <si>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</si>
  <si>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</si>
  <si>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</si>
  <si>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</si>
  <si>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</si>
  <si>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</si>
  <si>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</si>
  <si>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</si>
  <si>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</si>
  <si>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</si>
  <si>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</si>
  <si>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</si>
  <si>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</si>
  <si>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</si>
  <si>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</si>
  <si>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</si>
  <si>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</si>
  <si>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</si>
  <si>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</si>
  <si>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</si>
  <si>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Empresa Transunião Transporte S/A</t>
  </si>
  <si>
    <t>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</si>
  <si>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</si>
  <si>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</si>
  <si>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</si>
  <si>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</si>
  <si>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</si>
  <si>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</si>
  <si>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</si>
  <si>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</si>
  <si>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</si>
  <si>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</si>
  <si>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</si>
  <si>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</si>
  <si>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</si>
  <si>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</si>
  <si>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</si>
  <si>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</si>
  <si>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</si>
  <si>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</si>
  <si>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</si>
  <si>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3. Ponderação dos Fatores de Integração e de Gratuidade  (((1.1. + 1.2.) x 2.1.) + (1.3. x 2.2.))/1.</t>
  </si>
  <si>
    <t>OPERAÇÃO 01/03/15 à 08/03/15 - VENCIMENTO 06/03/15 à  13/03/15</t>
  </si>
  <si>
    <t>4.2.  Pela Instalação de Validadores Eletrônicos</t>
  </si>
  <si>
    <t>5.2.  Remuneração por Validador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</si>
  <si>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</si>
  <si>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</si>
  <si>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</si>
  <si>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</si>
  <si>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</si>
  <si>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</si>
  <si>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</si>
  <si>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</si>
  <si>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 xml:space="preserve">6. Remuneração Bruta do Operador </t>
  </si>
  <si>
    <t>6.1. Pelo Transporte de Passageiros (1 x 4.1)</t>
  </si>
  <si>
    <t xml:space="preserve">6.2. Pela instalação dos Validadores Eletrônicos (4.2 x 1) 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</si>
  <si>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</si>
  <si>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</si>
  <si>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</si>
  <si>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</si>
  <si>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</si>
  <si>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</si>
  <si>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</si>
  <si>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</si>
  <si>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</si>
  <si>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</si>
  <si>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</si>
  <si>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</si>
  <si>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7.2.7. Retenção/Devolução - instalação de  validadores</t>
  </si>
  <si>
    <t>8. Remuneração Líquida a Pagar aos Permissionários (5. + 6.)</t>
  </si>
  <si>
    <t>9. Distribuição da Remuneração entre as Empresas, Cooperativas e Cooperados</t>
  </si>
  <si>
    <t>9.3. Transunião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</si>
  <si>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</si>
  <si>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</si>
  <si>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</si>
  <si>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</si>
  <si>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</si>
  <si>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</si>
  <si>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</si>
  <si>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</si>
  <si>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</si>
  <si>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</si>
  <si>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9.14. Parcela de remuneração repassada diretamente ao cooperado.</t>
  </si>
  <si>
    <t>10.1. Fênix</t>
  </si>
  <si>
    <t>10.2. Transcooper</t>
  </si>
  <si>
    <t>10.3.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</si>
  <si>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</si>
  <si>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</si>
  <si>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</si>
  <si>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</si>
  <si>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</si>
  <si>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</si>
  <si>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</si>
  <si>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</si>
  <si>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</si>
  <si>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</si>
  <si>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7.2.8. Desconto de parcela contrato validadores</t>
  </si>
  <si>
    <t xml:space="preserve">5. Remuneração dos Validadores Eletrônicos </t>
  </si>
  <si>
    <t>5.1.  Quantidade de Validadores Remunerados - (posição em 08/03/15)</t>
  </si>
  <si>
    <t>OPERAÇÃO 02/03/15 - VENCIMENTO 09/03/15</t>
  </si>
  <si>
    <t>1. Revisão de Remuneração pelo Transporte Coletivo (1)</t>
  </si>
  <si>
    <t>Nota: (1)  Revisão linhas noturnas ou linhas da madrugada - operação controlada período de 01 a 15/01/15, para as áreas 1.0, 4.1.</t>
  </si>
  <si>
    <t>7.3. Revisão de Remuneração pelo Transporte Coletivo (1)</t>
  </si>
  <si>
    <t>10. Tarifa de Remuneração por Passageiro (2)</t>
  </si>
  <si>
    <t>Nota: (1) Descrição das revisões:            
              - Passageiors, período de  27/02 a 01/03/15, áreas 6.0 e 7.0,  total de 703.793 passageiros;
              - Passageiros,  dia 05/03/15, áreas 5.0 e 6.0,  e 293.280 passageiros.
              - Linhas Noturnas ou linhas da madrugada - operação controlada mês de janeiro/2015, para a área 7.0 e período de 16 a 31/01/15, para as áreas 1.0 e 4.1.   
           (2) Tarifa de remuneração de cada cooperativa considerando a aplicação dos fatores de integração e de gratuidade e, também, reequilibrio interno estabelecido e informado pelo consórcio. Não consideram os acertos financeiros previstos no item 7.</t>
  </si>
  <si>
    <t>Consórcio Transnoroeste</t>
  </si>
  <si>
    <t>5.1.  Quantidade de Validadores Remunerados</t>
  </si>
  <si>
    <t>9.1. Spencer</t>
  </si>
  <si>
    <t>9.2. Norte Buss</t>
  </si>
  <si>
    <t>10.1. Spencer</t>
  </si>
  <si>
    <t>10.2. Norte Buss</t>
  </si>
  <si>
    <t>OPERAÇÃO 09 a 31/03/15 - VENCIMENTO 16/03 a 08/04/15</t>
  </si>
  <si>
    <t>OPERAÇÃO 30/03/15 - VENCIMENTO 07/04/15</t>
  </si>
  <si>
    <t>Nota: (1)  Revisão de passageiros transportados, processada pelo sistema de bilhetagem eletrônica, período de 26 a 30/01/15, áreas 1.0 e 2.0. Total de 57.303 passageiros.</t>
  </si>
  <si>
    <t>OPERAÇÃO 23/03/15 - VENCIMENTO 30/03/15</t>
  </si>
  <si>
    <t>1.0. Revisão de Remuneração pelo Transporte Coletivo (1)</t>
  </si>
  <si>
    <t>2. Distribuição da Remuneração entre as Empresas, Cooperativas e Cooperados</t>
  </si>
  <si>
    <t>2.1. Fênix</t>
  </si>
  <si>
    <t>2.2. Transcooper</t>
  </si>
  <si>
    <t>2.3. Transunião</t>
  </si>
  <si>
    <t>2.4. Qualibus</t>
  </si>
  <si>
    <t>2.5. Pêssego Transportes</t>
  </si>
  <si>
    <t>2.6. Allianz  Transportes</t>
  </si>
  <si>
    <t xml:space="preserve">2.7. Move - SP </t>
  </si>
  <si>
    <t>2.8. Imperial Transportes</t>
  </si>
  <si>
    <t>2.9. Transwolff</t>
  </si>
  <si>
    <t>2.10. A2 Transportes</t>
  </si>
  <si>
    <t>2.11. Transwolff</t>
  </si>
  <si>
    <t xml:space="preserve">2.12. Transcap </t>
  </si>
  <si>
    <t>2.13. Alfa Rodobus</t>
  </si>
  <si>
    <t>2.14. Parcela de remuneração repassada diretamente ao cooperado.</t>
  </si>
  <si>
    <t>Nota: (1) Revisão de passageiros transportados, processada pelo sistema de bilhetagem eletrônica, e revisão de fatores de integração e de gratuidade, mês de fevereiro/15, áreas 1.0 e 2.0. Total de 545.731 passageiros.</t>
  </si>
  <si>
    <t>5. Remuneração dos Validadores Eletrônicos  - (Posição em 31/03/15)</t>
  </si>
  <si>
    <t>4.2.  Pela Instalação de Validadores Eletrônicos (posição 31/03/15)</t>
  </si>
  <si>
    <t>Nota: (1) - Revisão de passageiros, processada pelo sistema de bilhetagem eletrônica:
                         - dia 09/03/15, área 1.0, total de 20.576 passageiros.
                         - período de 01 a 28/02/15, área 5.0, total de 419.040 passageiros, e de 01 a 10/03/15, áreas 5.0 e 8.0, total de 413.105 passageiros.
                         - mês de fevereiro/2015, da área 2.0 a 8.1. Total de 1.536.465 passageiros.
                         - período de 26 a 30/01/15, da área 3.0 a 8.1. Total de 98.931 passageiros.
                   - Revisão de fatores de integração e de gratuidade, mês de fevereiro/15, da área 3.0 a 8.1
                   - Revisão das linhas noturnas ou madrugada, operação controlada, período de 01 a 27/02/15, áreas 2.0, 4.1 e 6.0.
            (2) Tarifa de remuneração de cada cooperativa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</si>
</sst>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0" fontId="42" fillId="35" borderId="10" xfId="0" applyFont="1" applyFill="1" applyBorder="1" applyAlignment="1">
      <alignment horizontal="left" vertical="center" indent="2"/>
    </xf>
    <xf numFmtId="171" fontId="42" fillId="35" borderId="10" xfId="52" applyFont="1" applyFill="1" applyBorder="1" applyAlignment="1">
      <alignment vertical="center"/>
    </xf>
    <xf numFmtId="0" fontId="42" fillId="35" borderId="10" xfId="0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2" fontId="42" fillId="35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3"/>
    </xf>
    <xf numFmtId="44" fontId="42" fillId="0" borderId="10" xfId="45" applyFont="1" applyFill="1" applyBorder="1" applyAlignment="1">
      <alignment horizontal="center" vertical="center"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172" fontId="0" fillId="0" borderId="0" xfId="52" applyNumberFormat="1" applyFont="1" applyFill="1" applyAlignment="1">
      <alignment vertical="center"/>
    </xf>
    <xf numFmtId="171" fontId="43" fillId="0" borderId="0" xfId="52" applyFont="1" applyFill="1" applyAlignment="1">
      <alignment vertical="center"/>
    </xf>
    <xf numFmtId="0" fontId="43" fillId="0" borderId="0" xfId="0" applyFont="1" applyFill="1" applyAlignment="1">
      <alignment vertical="center"/>
    </xf>
    <xf numFmtId="171" fontId="43" fillId="0" borderId="0" xfId="0" applyNumberFormat="1" applyFont="1" applyFill="1" applyAlignment="1">
      <alignment vertical="center"/>
    </xf>
    <xf numFmtId="171" fontId="42" fillId="0" borderId="10" xfId="52" applyNumberFormat="1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8791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8791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8791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638175</xdr:colOff>
      <xdr:row>7</xdr:row>
      <xdr:rowOff>161925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12350" y="2095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638175</xdr:colOff>
      <xdr:row>95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41077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638175</xdr:colOff>
      <xdr:row>95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241077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638175</xdr:colOff>
      <xdr:row>95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53650" y="241077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28</xdr:row>
      <xdr:rowOff>0</xdr:rowOff>
    </xdr:from>
    <xdr:to>
      <xdr:col>2</xdr:col>
      <xdr:colOff>914400</xdr:colOff>
      <xdr:row>29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6858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914400</xdr:colOff>
      <xdr:row>29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6858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914400</xdr:colOff>
      <xdr:row>29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6858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28</xdr:row>
      <xdr:rowOff>0</xdr:rowOff>
    </xdr:from>
    <xdr:to>
      <xdr:col>2</xdr:col>
      <xdr:colOff>638175</xdr:colOff>
      <xdr:row>28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6943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638175</xdr:colOff>
      <xdr:row>28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6943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638175</xdr:colOff>
      <xdr:row>28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6943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28</xdr:row>
      <xdr:rowOff>0</xdr:rowOff>
    </xdr:from>
    <xdr:to>
      <xdr:col>2</xdr:col>
      <xdr:colOff>914400</xdr:colOff>
      <xdr:row>29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6858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914400</xdr:colOff>
      <xdr:row>29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6858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914400</xdr:colOff>
      <xdr:row>29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6858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P9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8" width="15.625" style="1" customWidth="1"/>
    <col min="9" max="9" width="17.375" style="1" customWidth="1"/>
    <col min="10" max="13" width="15.625" style="1" customWidth="1"/>
    <col min="14" max="14" width="21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21">
      <c r="A2" s="77" t="s">
        <v>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23.25" customHeight="1">
      <c r="A3" s="5"/>
      <c r="B3" s="6"/>
      <c r="C3" s="5" t="s">
        <v>3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8" t="s">
        <v>4</v>
      </c>
      <c r="B4" s="78" t="s">
        <v>52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 t="s">
        <v>5</v>
      </c>
    </row>
    <row r="5" spans="1:14" ht="42" customHeight="1">
      <c r="A5" s="78"/>
      <c r="B5" s="4" t="s">
        <v>0</v>
      </c>
      <c r="C5" s="4" t="s">
        <v>1</v>
      </c>
      <c r="D5" s="4" t="s">
        <v>48</v>
      </c>
      <c r="E5" s="4" t="s">
        <v>73</v>
      </c>
      <c r="F5" s="4" t="s">
        <v>74</v>
      </c>
      <c r="G5" s="4" t="s">
        <v>75</v>
      </c>
      <c r="H5" s="4" t="s">
        <v>76</v>
      </c>
      <c r="I5" s="4" t="s">
        <v>77</v>
      </c>
      <c r="J5" s="4" t="s">
        <v>78</v>
      </c>
      <c r="K5" s="4" t="s">
        <v>77</v>
      </c>
      <c r="L5" s="4" t="s">
        <v>79</v>
      </c>
      <c r="M5" s="4" t="s">
        <v>80</v>
      </c>
      <c r="N5" s="78"/>
    </row>
    <row r="6" spans="1:14" ht="20.25" customHeight="1">
      <c r="A6" s="78"/>
      <c r="B6" s="3" t="s">
        <v>33</v>
      </c>
      <c r="C6" s="3" t="s">
        <v>34</v>
      </c>
      <c r="D6" s="3" t="s">
        <v>35</v>
      </c>
      <c r="E6" s="3" t="s">
        <v>36</v>
      </c>
      <c r="F6" s="3" t="s">
        <v>38</v>
      </c>
      <c r="G6" s="3" t="s">
        <v>40</v>
      </c>
      <c r="H6" s="3" t="s">
        <v>47</v>
      </c>
      <c r="I6" s="3" t="s">
        <v>41</v>
      </c>
      <c r="J6" s="3" t="s">
        <v>43</v>
      </c>
      <c r="K6" s="3" t="s">
        <v>42</v>
      </c>
      <c r="L6" s="3" t="s">
        <v>44</v>
      </c>
      <c r="M6" s="3" t="s">
        <v>45</v>
      </c>
      <c r="N6" s="78"/>
    </row>
    <row r="7" spans="1:15" ht="18.75" customHeight="1">
      <c r="A7" s="9" t="s">
        <v>6</v>
      </c>
      <c r="B7" s="10">
        <f>B8+B20+B24</f>
        <v>3264069</v>
      </c>
      <c r="C7" s="10">
        <f>C8+C20+C24</f>
        <v>2497959</v>
      </c>
      <c r="D7" s="10">
        <f>D8+D20+D24</f>
        <v>2528339</v>
      </c>
      <c r="E7" s="10">
        <f>E8+E20+E24</f>
        <v>496419</v>
      </c>
      <c r="F7" s="10">
        <f aca="true" t="shared" si="0" ref="F7:M7">F8+F20+F24</f>
        <v>1971152</v>
      </c>
      <c r="G7" s="10">
        <f t="shared" si="0"/>
        <v>3283420</v>
      </c>
      <c r="H7" s="10">
        <f t="shared" si="0"/>
        <v>2751223</v>
      </c>
      <c r="I7" s="10">
        <f t="shared" si="0"/>
        <v>2386998</v>
      </c>
      <c r="J7" s="10">
        <f t="shared" si="0"/>
        <v>2074252</v>
      </c>
      <c r="K7" s="10">
        <f t="shared" si="0"/>
        <v>2475608</v>
      </c>
      <c r="L7" s="10">
        <f t="shared" si="0"/>
        <v>1070902</v>
      </c>
      <c r="M7" s="10">
        <f t="shared" si="0"/>
        <v>585848</v>
      </c>
      <c r="N7" s="10">
        <f>+N8+N20+N24</f>
        <v>25386189</v>
      </c>
      <c r="O7"/>
    </row>
    <row r="8" spans="1:15" ht="18.75" customHeight="1">
      <c r="A8" s="11" t="s">
        <v>32</v>
      </c>
      <c r="B8" s="12">
        <f>+B9+B12+B16</f>
        <v>1832816</v>
      </c>
      <c r="C8" s="12">
        <f>+C9+C12+C16</f>
        <v>1482980</v>
      </c>
      <c r="D8" s="12">
        <f>+D9+D12+D16</f>
        <v>1575627</v>
      </c>
      <c r="E8" s="12">
        <f>+E9+E12+E16</f>
        <v>300372</v>
      </c>
      <c r="F8" s="12">
        <f aca="true" t="shared" si="1" ref="F8:M8">+F9+F12+F16</f>
        <v>1169577</v>
      </c>
      <c r="G8" s="12">
        <f t="shared" si="1"/>
        <v>1975311</v>
      </c>
      <c r="H8" s="12">
        <f t="shared" si="1"/>
        <v>1598821</v>
      </c>
      <c r="I8" s="12">
        <f t="shared" si="1"/>
        <v>1382596</v>
      </c>
      <c r="J8" s="12">
        <f t="shared" si="1"/>
        <v>1233607</v>
      </c>
      <c r="K8" s="12">
        <f t="shared" si="1"/>
        <v>1355345</v>
      </c>
      <c r="L8" s="12">
        <f t="shared" si="1"/>
        <v>645572</v>
      </c>
      <c r="M8" s="12">
        <f t="shared" si="1"/>
        <v>373128</v>
      </c>
      <c r="N8" s="12">
        <f>SUM(B8:M8)</f>
        <v>14925752</v>
      </c>
      <c r="O8"/>
    </row>
    <row r="9" spans="1:15" ht="18.75" customHeight="1">
      <c r="A9" s="13" t="s">
        <v>7</v>
      </c>
      <c r="B9" s="14">
        <v>234344</v>
      </c>
      <c r="C9" s="14">
        <v>232722</v>
      </c>
      <c r="D9" s="14">
        <v>153242</v>
      </c>
      <c r="E9" s="14">
        <v>32282</v>
      </c>
      <c r="F9" s="14">
        <v>118360</v>
      </c>
      <c r="G9" s="14">
        <v>225536</v>
      </c>
      <c r="H9" s="14">
        <v>253053</v>
      </c>
      <c r="I9" s="14">
        <v>127847</v>
      </c>
      <c r="J9" s="14">
        <v>175220</v>
      </c>
      <c r="K9" s="14">
        <v>143039</v>
      </c>
      <c r="L9" s="14">
        <v>101132</v>
      </c>
      <c r="M9" s="14">
        <v>56291</v>
      </c>
      <c r="N9" s="12">
        <f aca="true" t="shared" si="2" ref="N9:N19">SUM(B9:M9)</f>
        <v>1853068</v>
      </c>
      <c r="O9"/>
    </row>
    <row r="10" spans="1:15" ht="18.75" customHeight="1">
      <c r="A10" s="15" t="s">
        <v>8</v>
      </c>
      <c r="B10" s="14">
        <f>+B9-B11</f>
        <v>234344</v>
      </c>
      <c r="C10" s="14">
        <f>+C9-C11</f>
        <v>232722</v>
      </c>
      <c r="D10" s="14">
        <f>+D9-D11</f>
        <v>153242</v>
      </c>
      <c r="E10" s="14">
        <f>+E9-E11</f>
        <v>32282</v>
      </c>
      <c r="F10" s="14">
        <f aca="true" t="shared" si="3" ref="F10:M10">+F9-F11</f>
        <v>118360</v>
      </c>
      <c r="G10" s="14">
        <f t="shared" si="3"/>
        <v>224841</v>
      </c>
      <c r="H10" s="14">
        <f t="shared" si="3"/>
        <v>253005</v>
      </c>
      <c r="I10" s="14">
        <f t="shared" si="3"/>
        <v>127847</v>
      </c>
      <c r="J10" s="14">
        <f t="shared" si="3"/>
        <v>175220</v>
      </c>
      <c r="K10" s="14">
        <f t="shared" si="3"/>
        <v>143039</v>
      </c>
      <c r="L10" s="14">
        <f t="shared" si="3"/>
        <v>101132</v>
      </c>
      <c r="M10" s="14">
        <f t="shared" si="3"/>
        <v>56291</v>
      </c>
      <c r="N10" s="12">
        <f t="shared" si="2"/>
        <v>1852325</v>
      </c>
      <c r="O10"/>
    </row>
    <row r="11" spans="1:15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695</v>
      </c>
      <c r="H11" s="14">
        <v>48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743</v>
      </c>
      <c r="O11"/>
    </row>
    <row r="12" spans="1:15" ht="18.75" customHeight="1">
      <c r="A12" s="16" t="s">
        <v>27</v>
      </c>
      <c r="B12" s="14">
        <f>B13+B14+B15</f>
        <v>1474059</v>
      </c>
      <c r="C12" s="14">
        <f>C13+C14+C15</f>
        <v>1156800</v>
      </c>
      <c r="D12" s="14">
        <f>D13+D14+D15</f>
        <v>1351029</v>
      </c>
      <c r="E12" s="14">
        <f>E13+E14+E15</f>
        <v>251093</v>
      </c>
      <c r="F12" s="14">
        <f aca="true" t="shared" si="4" ref="F12:M12">F13+F14+F15</f>
        <v>975842</v>
      </c>
      <c r="G12" s="14">
        <f t="shared" si="4"/>
        <v>1629857</v>
      </c>
      <c r="H12" s="14">
        <f t="shared" si="4"/>
        <v>1257846</v>
      </c>
      <c r="I12" s="14">
        <f t="shared" si="4"/>
        <v>1180253</v>
      </c>
      <c r="J12" s="14">
        <f t="shared" si="4"/>
        <v>992278</v>
      </c>
      <c r="K12" s="14">
        <f t="shared" si="4"/>
        <v>1125913</v>
      </c>
      <c r="L12" s="14">
        <f t="shared" si="4"/>
        <v>515792</v>
      </c>
      <c r="M12" s="14">
        <f t="shared" si="4"/>
        <v>301200</v>
      </c>
      <c r="N12" s="12">
        <f t="shared" si="2"/>
        <v>12211962</v>
      </c>
      <c r="O12"/>
    </row>
    <row r="13" spans="1:15" ht="18.75" customHeight="1">
      <c r="A13" s="15" t="s">
        <v>10</v>
      </c>
      <c r="B13" s="14">
        <v>715010</v>
      </c>
      <c r="C13" s="14">
        <v>573572</v>
      </c>
      <c r="D13" s="14">
        <v>641935</v>
      </c>
      <c r="E13" s="14">
        <v>121327</v>
      </c>
      <c r="F13" s="14">
        <v>467820</v>
      </c>
      <c r="G13" s="14">
        <v>796556</v>
      </c>
      <c r="H13" s="14">
        <v>639522</v>
      </c>
      <c r="I13" s="14">
        <v>592829</v>
      </c>
      <c r="J13" s="14">
        <v>484847</v>
      </c>
      <c r="K13" s="14">
        <v>549832</v>
      </c>
      <c r="L13" s="14">
        <v>251032</v>
      </c>
      <c r="M13" s="14">
        <v>143251</v>
      </c>
      <c r="N13" s="12">
        <f t="shared" si="2"/>
        <v>5977533</v>
      </c>
      <c r="O13"/>
    </row>
    <row r="14" spans="1:15" ht="18.75" customHeight="1">
      <c r="A14" s="15" t="s">
        <v>11</v>
      </c>
      <c r="B14" s="14">
        <v>679849</v>
      </c>
      <c r="C14" s="14">
        <v>505718</v>
      </c>
      <c r="D14" s="14">
        <v>642229</v>
      </c>
      <c r="E14" s="14">
        <v>113035</v>
      </c>
      <c r="F14" s="14">
        <v>442769</v>
      </c>
      <c r="G14" s="14">
        <v>722985</v>
      </c>
      <c r="H14" s="14">
        <v>545457</v>
      </c>
      <c r="I14" s="14">
        <v>533453</v>
      </c>
      <c r="J14" s="14">
        <v>453900</v>
      </c>
      <c r="K14" s="14">
        <v>519826</v>
      </c>
      <c r="L14" s="14">
        <v>241154</v>
      </c>
      <c r="M14" s="14">
        <v>144742</v>
      </c>
      <c r="N14" s="12">
        <f t="shared" si="2"/>
        <v>5545117</v>
      </c>
      <c r="O14"/>
    </row>
    <row r="15" spans="1:15" ht="18.75" customHeight="1">
      <c r="A15" s="15" t="s">
        <v>12</v>
      </c>
      <c r="B15" s="14">
        <v>79200</v>
      </c>
      <c r="C15" s="14">
        <v>77510</v>
      </c>
      <c r="D15" s="14">
        <v>66865</v>
      </c>
      <c r="E15" s="14">
        <v>16731</v>
      </c>
      <c r="F15" s="14">
        <v>65253</v>
      </c>
      <c r="G15" s="14">
        <v>110316</v>
      </c>
      <c r="H15" s="14">
        <v>72867</v>
      </c>
      <c r="I15" s="14">
        <v>53971</v>
      </c>
      <c r="J15" s="14">
        <v>53531</v>
      </c>
      <c r="K15" s="14">
        <v>56255</v>
      </c>
      <c r="L15" s="14">
        <v>23606</v>
      </c>
      <c r="M15" s="14">
        <v>13207</v>
      </c>
      <c r="N15" s="12">
        <f t="shared" si="2"/>
        <v>689312</v>
      </c>
      <c r="O15"/>
    </row>
    <row r="16" spans="1:14" ht="18.75" customHeight="1">
      <c r="A16" s="16" t="s">
        <v>31</v>
      </c>
      <c r="B16" s="14">
        <f>B17+B18+B19</f>
        <v>124413</v>
      </c>
      <c r="C16" s="14">
        <f>C17+C18+C19</f>
        <v>93458</v>
      </c>
      <c r="D16" s="14">
        <f>D17+D18+D19</f>
        <v>71356</v>
      </c>
      <c r="E16" s="14">
        <f>E17+E18+E19</f>
        <v>16997</v>
      </c>
      <c r="F16" s="14">
        <f aca="true" t="shared" si="5" ref="F16:M16">F17+F18+F19</f>
        <v>75375</v>
      </c>
      <c r="G16" s="14">
        <f t="shared" si="5"/>
        <v>119918</v>
      </c>
      <c r="H16" s="14">
        <f t="shared" si="5"/>
        <v>87922</v>
      </c>
      <c r="I16" s="14">
        <f t="shared" si="5"/>
        <v>74496</v>
      </c>
      <c r="J16" s="14">
        <f t="shared" si="5"/>
        <v>66109</v>
      </c>
      <c r="K16" s="14">
        <f t="shared" si="5"/>
        <v>86393</v>
      </c>
      <c r="L16" s="14">
        <f t="shared" si="5"/>
        <v>28648</v>
      </c>
      <c r="M16" s="14">
        <f t="shared" si="5"/>
        <v>15637</v>
      </c>
      <c r="N16" s="12">
        <f t="shared" si="2"/>
        <v>860722</v>
      </c>
    </row>
    <row r="17" spans="1:15" ht="18.75" customHeight="1">
      <c r="A17" s="15" t="s">
        <v>28</v>
      </c>
      <c r="B17" s="14">
        <v>40997</v>
      </c>
      <c r="C17" s="14">
        <v>33172</v>
      </c>
      <c r="D17" s="14">
        <v>26760</v>
      </c>
      <c r="E17" s="14">
        <v>6037</v>
      </c>
      <c r="F17" s="14">
        <v>25835</v>
      </c>
      <c r="G17" s="14">
        <v>47194</v>
      </c>
      <c r="H17" s="14">
        <v>34747</v>
      </c>
      <c r="I17" s="14">
        <v>29538</v>
      </c>
      <c r="J17" s="14">
        <v>26293</v>
      </c>
      <c r="K17" s="14">
        <v>32149</v>
      </c>
      <c r="L17" s="14">
        <v>12635</v>
      </c>
      <c r="M17" s="14">
        <v>5976</v>
      </c>
      <c r="N17" s="12">
        <f t="shared" si="2"/>
        <v>321333</v>
      </c>
      <c r="O17"/>
    </row>
    <row r="18" spans="1:15" ht="18.75" customHeight="1">
      <c r="A18" s="15" t="s">
        <v>29</v>
      </c>
      <c r="B18" s="14">
        <v>5792</v>
      </c>
      <c r="C18" s="14">
        <v>3774</v>
      </c>
      <c r="D18" s="14">
        <v>4279</v>
      </c>
      <c r="E18" s="14">
        <v>813</v>
      </c>
      <c r="F18" s="14">
        <v>3451</v>
      </c>
      <c r="G18" s="14">
        <v>6172</v>
      </c>
      <c r="H18" s="14">
        <v>4307</v>
      </c>
      <c r="I18" s="14">
        <v>3296</v>
      </c>
      <c r="J18" s="14">
        <v>3142</v>
      </c>
      <c r="K18" s="14">
        <v>4123</v>
      </c>
      <c r="L18" s="14">
        <v>1416</v>
      </c>
      <c r="M18" s="14">
        <v>736</v>
      </c>
      <c r="N18" s="12">
        <f t="shared" si="2"/>
        <v>41301</v>
      </c>
      <c r="O18"/>
    </row>
    <row r="19" spans="1:15" ht="18.75" customHeight="1">
      <c r="A19" s="15" t="s">
        <v>30</v>
      </c>
      <c r="B19" s="14">
        <v>77624</v>
      </c>
      <c r="C19" s="14">
        <v>56512</v>
      </c>
      <c r="D19" s="14">
        <v>40317</v>
      </c>
      <c r="E19" s="14">
        <v>10147</v>
      </c>
      <c r="F19" s="14">
        <v>46089</v>
      </c>
      <c r="G19" s="14">
        <v>66552</v>
      </c>
      <c r="H19" s="14">
        <v>48868</v>
      </c>
      <c r="I19" s="14">
        <v>41662</v>
      </c>
      <c r="J19" s="14">
        <v>36674</v>
      </c>
      <c r="K19" s="14">
        <v>50121</v>
      </c>
      <c r="L19" s="14">
        <v>14597</v>
      </c>
      <c r="M19" s="14">
        <v>8925</v>
      </c>
      <c r="N19" s="12">
        <f t="shared" si="2"/>
        <v>498088</v>
      </c>
      <c r="O19"/>
    </row>
    <row r="20" spans="1:15" ht="18.75" customHeight="1">
      <c r="A20" s="17" t="s">
        <v>13</v>
      </c>
      <c r="B20" s="18">
        <f>B21+B22+B23</f>
        <v>1036473</v>
      </c>
      <c r="C20" s="18">
        <f>C21+C22+C23</f>
        <v>673350</v>
      </c>
      <c r="D20" s="18">
        <f>D21+D22+D23</f>
        <v>625066</v>
      </c>
      <c r="E20" s="18">
        <f>E21+E22+E23</f>
        <v>117922</v>
      </c>
      <c r="F20" s="18">
        <f aca="true" t="shared" si="6" ref="F20:M20">F21+F22+F23</f>
        <v>499619</v>
      </c>
      <c r="G20" s="18">
        <f t="shared" si="6"/>
        <v>824936</v>
      </c>
      <c r="H20" s="18">
        <f t="shared" si="6"/>
        <v>766945</v>
      </c>
      <c r="I20" s="18">
        <f t="shared" si="6"/>
        <v>741873</v>
      </c>
      <c r="J20" s="18">
        <f t="shared" si="6"/>
        <v>577811</v>
      </c>
      <c r="K20" s="18">
        <f t="shared" si="6"/>
        <v>874387</v>
      </c>
      <c r="L20" s="18">
        <f t="shared" si="6"/>
        <v>340407</v>
      </c>
      <c r="M20" s="18">
        <f t="shared" si="6"/>
        <v>176646</v>
      </c>
      <c r="N20" s="12">
        <f aca="true" t="shared" si="7" ref="N20:N26">SUM(B20:M20)</f>
        <v>7255435</v>
      </c>
      <c r="O20"/>
    </row>
    <row r="21" spans="1:15" ht="18.75" customHeight="1">
      <c r="A21" s="13" t="s">
        <v>14</v>
      </c>
      <c r="B21" s="14">
        <v>560392</v>
      </c>
      <c r="C21" s="14">
        <v>391509</v>
      </c>
      <c r="D21" s="14">
        <v>345920</v>
      </c>
      <c r="E21" s="14">
        <v>66563</v>
      </c>
      <c r="F21" s="14">
        <v>277459</v>
      </c>
      <c r="G21" s="14">
        <v>475318</v>
      </c>
      <c r="H21" s="14">
        <v>449278</v>
      </c>
      <c r="I21" s="14">
        <v>421405</v>
      </c>
      <c r="J21" s="14">
        <v>326624</v>
      </c>
      <c r="K21" s="14">
        <v>476247</v>
      </c>
      <c r="L21" s="14">
        <v>187750</v>
      </c>
      <c r="M21" s="14">
        <v>94925</v>
      </c>
      <c r="N21" s="12">
        <f t="shared" si="7"/>
        <v>4073390</v>
      </c>
      <c r="O21"/>
    </row>
    <row r="22" spans="1:15" ht="18.75" customHeight="1">
      <c r="A22" s="13" t="s">
        <v>15</v>
      </c>
      <c r="B22" s="14">
        <v>432612</v>
      </c>
      <c r="C22" s="14">
        <v>248255</v>
      </c>
      <c r="D22" s="14">
        <v>251645</v>
      </c>
      <c r="E22" s="14">
        <v>45114</v>
      </c>
      <c r="F22" s="14">
        <v>194776</v>
      </c>
      <c r="G22" s="14">
        <v>305475</v>
      </c>
      <c r="H22" s="14">
        <v>285058</v>
      </c>
      <c r="I22" s="14">
        <v>291363</v>
      </c>
      <c r="J22" s="14">
        <v>227849</v>
      </c>
      <c r="K22" s="14">
        <v>365638</v>
      </c>
      <c r="L22" s="14">
        <v>140655</v>
      </c>
      <c r="M22" s="14">
        <v>76037</v>
      </c>
      <c r="N22" s="12">
        <f t="shared" si="7"/>
        <v>2864477</v>
      </c>
      <c r="O22"/>
    </row>
    <row r="23" spans="1:15" ht="18.75" customHeight="1">
      <c r="A23" s="13" t="s">
        <v>16</v>
      </c>
      <c r="B23" s="14">
        <v>43469</v>
      </c>
      <c r="C23" s="14">
        <v>33586</v>
      </c>
      <c r="D23" s="14">
        <v>27501</v>
      </c>
      <c r="E23" s="14">
        <v>6245</v>
      </c>
      <c r="F23" s="14">
        <v>27384</v>
      </c>
      <c r="G23" s="14">
        <v>44143</v>
      </c>
      <c r="H23" s="14">
        <v>32609</v>
      </c>
      <c r="I23" s="14">
        <v>29105</v>
      </c>
      <c r="J23" s="14">
        <v>23338</v>
      </c>
      <c r="K23" s="14">
        <v>32502</v>
      </c>
      <c r="L23" s="14">
        <v>12002</v>
      </c>
      <c r="M23" s="14">
        <v>5684</v>
      </c>
      <c r="N23" s="12">
        <f t="shared" si="7"/>
        <v>317568</v>
      </c>
      <c r="O23"/>
    </row>
    <row r="24" spans="1:15" ht="18.75" customHeight="1">
      <c r="A24" s="17" t="s">
        <v>17</v>
      </c>
      <c r="B24" s="14">
        <f>B25+B26</f>
        <v>394780</v>
      </c>
      <c r="C24" s="14">
        <f>C25+C26</f>
        <v>341629</v>
      </c>
      <c r="D24" s="14">
        <f>D25+D26</f>
        <v>327646</v>
      </c>
      <c r="E24" s="14">
        <f>E25+E26</f>
        <v>78125</v>
      </c>
      <c r="F24" s="14">
        <f aca="true" t="shared" si="8" ref="F24:M24">F25+F26</f>
        <v>301956</v>
      </c>
      <c r="G24" s="14">
        <f t="shared" si="8"/>
        <v>483173</v>
      </c>
      <c r="H24" s="14">
        <f t="shared" si="8"/>
        <v>385457</v>
      </c>
      <c r="I24" s="14">
        <f t="shared" si="8"/>
        <v>262529</v>
      </c>
      <c r="J24" s="14">
        <f t="shared" si="8"/>
        <v>262834</v>
      </c>
      <c r="K24" s="14">
        <f t="shared" si="8"/>
        <v>245876</v>
      </c>
      <c r="L24" s="14">
        <f t="shared" si="8"/>
        <v>84923</v>
      </c>
      <c r="M24" s="14">
        <f t="shared" si="8"/>
        <v>36074</v>
      </c>
      <c r="N24" s="12">
        <f t="shared" si="7"/>
        <v>3205002</v>
      </c>
      <c r="O24"/>
    </row>
    <row r="25" spans="1:15" ht="18.75" customHeight="1">
      <c r="A25" s="13" t="s">
        <v>18</v>
      </c>
      <c r="B25" s="14">
        <v>252660</v>
      </c>
      <c r="C25" s="14">
        <v>218643</v>
      </c>
      <c r="D25" s="14">
        <v>209693</v>
      </c>
      <c r="E25" s="14">
        <v>50001</v>
      </c>
      <c r="F25" s="14">
        <v>193252</v>
      </c>
      <c r="G25" s="14">
        <v>309230</v>
      </c>
      <c r="H25" s="14">
        <v>246693</v>
      </c>
      <c r="I25" s="14">
        <v>168018</v>
      </c>
      <c r="J25" s="14">
        <v>168214</v>
      </c>
      <c r="K25" s="14">
        <v>157362</v>
      </c>
      <c r="L25" s="14">
        <v>54351</v>
      </c>
      <c r="M25" s="14">
        <v>23088</v>
      </c>
      <c r="N25" s="12">
        <f t="shared" si="7"/>
        <v>2051205</v>
      </c>
      <c r="O25"/>
    </row>
    <row r="26" spans="1:15" ht="18.75" customHeight="1">
      <c r="A26" s="13" t="s">
        <v>19</v>
      </c>
      <c r="B26" s="14">
        <v>142120</v>
      </c>
      <c r="C26" s="14">
        <v>122986</v>
      </c>
      <c r="D26" s="14">
        <v>117953</v>
      </c>
      <c r="E26" s="14">
        <v>28124</v>
      </c>
      <c r="F26" s="14">
        <v>108704</v>
      </c>
      <c r="G26" s="14">
        <v>173943</v>
      </c>
      <c r="H26" s="14">
        <v>138764</v>
      </c>
      <c r="I26" s="14">
        <v>94511</v>
      </c>
      <c r="J26" s="14">
        <v>94620</v>
      </c>
      <c r="K26" s="14">
        <v>88514</v>
      </c>
      <c r="L26" s="14">
        <v>30572</v>
      </c>
      <c r="M26" s="14">
        <v>12986</v>
      </c>
      <c r="N26" s="12">
        <f t="shared" si="7"/>
        <v>1153797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20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  <c r="O29"/>
    </row>
    <row r="30" spans="1:15" ht="18.75" customHeight="1">
      <c r="A30" s="17" t="s">
        <v>21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1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69</v>
      </c>
      <c r="B32" s="23">
        <f>(((+B$8+B$20)*B$29)+(B$24*B$30))/B$7</f>
        <v>0.996015846448099</v>
      </c>
      <c r="C32" s="23">
        <f aca="true" t="shared" si="9" ref="C32:M32">(((+C$8+C$20)*C$29)+(C$24*C$30))/C$7</f>
        <v>0.9928199291901909</v>
      </c>
      <c r="D32" s="23">
        <f t="shared" si="9"/>
        <v>0.9962548655856672</v>
      </c>
      <c r="E32" s="23">
        <f t="shared" si="9"/>
        <v>0.9851593361656181</v>
      </c>
      <c r="F32" s="23">
        <f t="shared" si="9"/>
        <v>0.9962775418638441</v>
      </c>
      <c r="G32" s="23">
        <f t="shared" si="9"/>
        <v>0.9980575486535381</v>
      </c>
      <c r="H32" s="23">
        <f t="shared" si="9"/>
        <v>0.9932329828952433</v>
      </c>
      <c r="I32" s="23">
        <f t="shared" si="9"/>
        <v>0.9951167585393872</v>
      </c>
      <c r="J32" s="23">
        <f t="shared" si="9"/>
        <v>0.997516431754676</v>
      </c>
      <c r="K32" s="23">
        <f t="shared" si="9"/>
        <v>0.9956994682518394</v>
      </c>
      <c r="L32" s="23">
        <f t="shared" si="9"/>
        <v>0.9971213940211149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  <c r="O34"/>
    </row>
    <row r="35" spans="1:14" ht="18.75" customHeight="1">
      <c r="A35" s="17" t="s">
        <v>26</v>
      </c>
      <c r="B35" s="26">
        <f>B32*B34</f>
        <v>1.7338643854968507</v>
      </c>
      <c r="C35" s="26">
        <f>C32*C34</f>
        <v>1.669923120897901</v>
      </c>
      <c r="D35" s="26">
        <f>D32*D34</f>
        <v>1.5732856837328857</v>
      </c>
      <c r="E35" s="26">
        <f>E32*E34</f>
        <v>1.9902188909217817</v>
      </c>
      <c r="F35" s="26">
        <f aca="true" t="shared" si="10" ref="F35:M35">F32*F34</f>
        <v>1.8350436043590146</v>
      </c>
      <c r="G35" s="26">
        <f t="shared" si="10"/>
        <v>1.4577628555633577</v>
      </c>
      <c r="H35" s="26">
        <f t="shared" si="10"/>
        <v>1.6927669727483632</v>
      </c>
      <c r="I35" s="26">
        <f t="shared" si="10"/>
        <v>1.6555757511819784</v>
      </c>
      <c r="J35" s="26">
        <f t="shared" si="10"/>
        <v>1.8690465381787362</v>
      </c>
      <c r="K35" s="26">
        <f t="shared" si="10"/>
        <v>1.7837955973731705</v>
      </c>
      <c r="L35" s="26">
        <f t="shared" si="10"/>
        <v>2.1216749021981283</v>
      </c>
      <c r="M35" s="26">
        <f t="shared" si="10"/>
        <v>2.089</v>
      </c>
      <c r="N35" s="27"/>
    </row>
    <row r="36" spans="1:15" ht="18.75" customHeight="1">
      <c r="A36" s="60" t="s">
        <v>71</v>
      </c>
      <c r="B36" s="26">
        <v>-0.0006676721</v>
      </c>
      <c r="C36" s="26">
        <v>-0.0053338328</v>
      </c>
      <c r="D36" s="26">
        <v>0</v>
      </c>
      <c r="E36" s="26">
        <v>0</v>
      </c>
      <c r="F36" s="26">
        <v>-0.0013738256</v>
      </c>
      <c r="G36" s="26">
        <v>-0.0010168276</v>
      </c>
      <c r="H36" s="26">
        <v>-0.0012707133</v>
      </c>
      <c r="I36" s="26">
        <v>0</v>
      </c>
      <c r="J36" s="26">
        <v>-0.0004202471</v>
      </c>
      <c r="K36" s="26">
        <v>0</v>
      </c>
      <c r="L36" s="26">
        <v>0</v>
      </c>
      <c r="M36" s="26">
        <v>0</v>
      </c>
      <c r="N36" s="61"/>
      <c r="O36"/>
    </row>
    <row r="37" spans="1:14" ht="15" customHeight="1">
      <c r="A37" s="60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1"/>
    </row>
    <row r="38" spans="1:14" ht="18.75" customHeight="1">
      <c r="A38" s="63" t="s">
        <v>125</v>
      </c>
      <c r="B38" s="64">
        <v>3013.12</v>
      </c>
      <c r="C38" s="64">
        <v>18356.920000000002</v>
      </c>
      <c r="D38" s="64">
        <v>0</v>
      </c>
      <c r="E38" s="64">
        <v>0</v>
      </c>
      <c r="F38" s="64">
        <v>3826.320000000001</v>
      </c>
      <c r="G38" s="64">
        <v>4309.960000000001</v>
      </c>
      <c r="H38" s="64">
        <v>5499.8</v>
      </c>
      <c r="I38" s="64">
        <v>0</v>
      </c>
      <c r="J38" s="64">
        <v>1198.3999999999999</v>
      </c>
      <c r="K38" s="64">
        <v>0</v>
      </c>
      <c r="L38" s="64">
        <v>0</v>
      </c>
      <c r="M38" s="64">
        <v>0</v>
      </c>
      <c r="N38" s="30">
        <f>SUM(B38:M38)</f>
        <v>36204.520000000004</v>
      </c>
    </row>
    <row r="39" spans="1:15" ht="18.75" customHeight="1">
      <c r="A39" s="60" t="s">
        <v>126</v>
      </c>
      <c r="B39" s="65">
        <v>88</v>
      </c>
      <c r="C39" s="65">
        <v>547</v>
      </c>
      <c r="D39" s="65">
        <v>0</v>
      </c>
      <c r="E39" s="65">
        <v>0</v>
      </c>
      <c r="F39" s="65">
        <v>117</v>
      </c>
      <c r="G39" s="65">
        <v>132</v>
      </c>
      <c r="H39" s="65">
        <f>83+82</f>
        <v>165</v>
      </c>
      <c r="I39" s="65">
        <v>0</v>
      </c>
      <c r="J39" s="65">
        <v>35</v>
      </c>
      <c r="K39" s="65">
        <v>0</v>
      </c>
      <c r="L39" s="65">
        <v>0</v>
      </c>
      <c r="M39" s="65">
        <v>0</v>
      </c>
      <c r="N39" s="12">
        <f>SUM(B39:M39)</f>
        <v>1084</v>
      </c>
      <c r="O39"/>
    </row>
    <row r="40" spans="1:15" ht="18.75" customHeight="1">
      <c r="A40" s="60" t="s">
        <v>72</v>
      </c>
      <c r="B40" s="61">
        <v>4.28</v>
      </c>
      <c r="C40" s="61">
        <v>4.28</v>
      </c>
      <c r="D40" s="61">
        <v>4.28</v>
      </c>
      <c r="E40" s="61">
        <v>4.28</v>
      </c>
      <c r="F40" s="61">
        <v>4.28</v>
      </c>
      <c r="G40" s="61">
        <v>4.28</v>
      </c>
      <c r="H40" s="61">
        <v>4.28</v>
      </c>
      <c r="I40" s="61">
        <v>4.28</v>
      </c>
      <c r="J40" s="61">
        <v>4.28</v>
      </c>
      <c r="K40" s="61">
        <v>4.28</v>
      </c>
      <c r="L40" s="61">
        <v>4.28</v>
      </c>
      <c r="M40" s="61">
        <v>4.28</v>
      </c>
      <c r="N40" s="61">
        <v>0</v>
      </c>
      <c r="O40"/>
    </row>
    <row r="41" spans="1:14" ht="15" customHeight="1">
      <c r="A41" s="60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1"/>
    </row>
    <row r="42" spans="1:14" ht="18.75" customHeight="1">
      <c r="A42" s="28" t="s">
        <v>81</v>
      </c>
      <c r="B42" s="29">
        <f>B43+B44+B45</f>
        <v>5660286.070919956</v>
      </c>
      <c r="C42" s="29">
        <f aca="true" t="shared" si="11" ref="C42:N42">C43+C44+C45</f>
        <v>4176682.9891837044</v>
      </c>
      <c r="D42" s="29">
        <f t="shared" si="11"/>
        <v>3977799.55232352</v>
      </c>
      <c r="E42" s="29">
        <f t="shared" si="11"/>
        <v>987982.4716124999</v>
      </c>
      <c r="F42" s="29">
        <f>F43+F44+F45</f>
        <v>3618388.1508031287</v>
      </c>
      <c r="G42" s="29">
        <f>G43+G44+G45</f>
        <v>4787574.355227899</v>
      </c>
      <c r="H42" s="29">
        <f t="shared" si="11"/>
        <v>4659276.869080887</v>
      </c>
      <c r="I42" s="29">
        <f t="shared" si="11"/>
        <v>3951856.00691988</v>
      </c>
      <c r="J42" s="29">
        <f t="shared" si="11"/>
        <v>3877199.989874408</v>
      </c>
      <c r="K42" s="29">
        <f t="shared" si="11"/>
        <v>4415978.651221801</v>
      </c>
      <c r="L42" s="29">
        <f t="shared" si="11"/>
        <v>2272105.8961137803</v>
      </c>
      <c r="M42" s="29">
        <f t="shared" si="11"/>
        <v>1223836.4719999998</v>
      </c>
      <c r="N42" s="29">
        <f t="shared" si="11"/>
        <v>43608967.47528147</v>
      </c>
    </row>
    <row r="43" spans="1:14" ht="18.75" customHeight="1">
      <c r="A43" s="66" t="s">
        <v>82</v>
      </c>
      <c r="B43" s="61">
        <v>5659452.99090432</v>
      </c>
      <c r="C43" s="61">
        <v>4171399.489155</v>
      </c>
      <c r="D43" s="61">
        <v>3977799.55232352</v>
      </c>
      <c r="E43" s="61">
        <v>987982.4716124999</v>
      </c>
      <c r="F43" s="61">
        <v>3617149.87081948</v>
      </c>
      <c r="G43" s="61">
        <v>4786447.715213839</v>
      </c>
      <c r="H43" s="61">
        <v>4657179.429065669</v>
      </c>
      <c r="I43" s="61">
        <v>3951856.00691988</v>
      </c>
      <c r="J43" s="61">
        <v>3876873.5199103197</v>
      </c>
      <c r="K43" s="61">
        <v>4415978.651221801</v>
      </c>
      <c r="L43" s="61">
        <v>2272105.8961137803</v>
      </c>
      <c r="M43" s="61">
        <v>1223836.4719999998</v>
      </c>
      <c r="N43" s="64">
        <f>SUM(B43:M43)</f>
        <v>43598062.06526011</v>
      </c>
    </row>
    <row r="44" spans="1:14" ht="18.75" customHeight="1">
      <c r="A44" s="66" t="s">
        <v>83</v>
      </c>
      <c r="B44" s="61">
        <v>-2180.0399843643</v>
      </c>
      <c r="C44" s="61">
        <v>-13073.4199712954</v>
      </c>
      <c r="D44" s="61">
        <v>0</v>
      </c>
      <c r="E44" s="61">
        <v>0</v>
      </c>
      <c r="F44" s="61">
        <v>-2588.0400163512</v>
      </c>
      <c r="G44" s="61">
        <v>-3183.3199859398005</v>
      </c>
      <c r="H44" s="61">
        <v>-3402.359984782</v>
      </c>
      <c r="I44" s="61">
        <v>0</v>
      </c>
      <c r="J44" s="61">
        <v>-871.9300359116999</v>
      </c>
      <c r="K44" s="61">
        <v>0</v>
      </c>
      <c r="L44" s="61">
        <v>0</v>
      </c>
      <c r="M44" s="61">
        <v>0</v>
      </c>
      <c r="N44" s="30">
        <f>SUM(B44:M44)</f>
        <v>-25299.1099786444</v>
      </c>
    </row>
    <row r="45" spans="1:14" ht="18.75" customHeight="1">
      <c r="A45" s="66" t="s">
        <v>84</v>
      </c>
      <c r="B45" s="61">
        <v>3013.12</v>
      </c>
      <c r="C45" s="61">
        <v>18356.920000000002</v>
      </c>
      <c r="D45" s="61">
        <v>0</v>
      </c>
      <c r="E45" s="61">
        <v>0</v>
      </c>
      <c r="F45" s="61">
        <v>3826.320000000001</v>
      </c>
      <c r="G45" s="61">
        <v>4309.960000000001</v>
      </c>
      <c r="H45" s="61">
        <v>5499.8</v>
      </c>
      <c r="I45" s="61">
        <v>0</v>
      </c>
      <c r="J45" s="61">
        <v>1198.3999999999999</v>
      </c>
      <c r="K45" s="61">
        <v>0</v>
      </c>
      <c r="L45" s="61">
        <v>0</v>
      </c>
      <c r="M45" s="61">
        <v>0</v>
      </c>
      <c r="N45" s="64">
        <f>SUM(B45:M45)</f>
        <v>36204.520000000004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7"/>
    </row>
    <row r="47" spans="1:14" ht="18.75" customHeight="1">
      <c r="A47" s="2" t="s">
        <v>85</v>
      </c>
      <c r="B47" s="30">
        <f aca="true" t="shared" si="12" ref="B47:N47">+B48+B51+B60</f>
        <v>-846216.74</v>
      </c>
      <c r="C47" s="30">
        <f t="shared" si="12"/>
        <v>-815883.48</v>
      </c>
      <c r="D47" s="30">
        <f t="shared" si="12"/>
        <v>-570253.72</v>
      </c>
      <c r="E47" s="30">
        <f t="shared" si="12"/>
        <v>-248657.13</v>
      </c>
      <c r="F47" s="30">
        <f t="shared" si="12"/>
        <v>-435921.13</v>
      </c>
      <c r="G47" s="30">
        <f t="shared" si="12"/>
        <v>-792203.24</v>
      </c>
      <c r="H47" s="30">
        <f t="shared" si="12"/>
        <v>-816269.3</v>
      </c>
      <c r="I47" s="30">
        <f t="shared" si="12"/>
        <v>112839.70999999996</v>
      </c>
      <c r="J47" s="30">
        <f t="shared" si="12"/>
        <v>-647743.92</v>
      </c>
      <c r="K47" s="30">
        <f t="shared" si="12"/>
        <v>-383857.73999999993</v>
      </c>
      <c r="L47" s="30">
        <f t="shared" si="12"/>
        <v>-365816.08</v>
      </c>
      <c r="M47" s="30">
        <f t="shared" si="12"/>
        <v>-209053.22</v>
      </c>
      <c r="N47" s="30">
        <f t="shared" si="12"/>
        <v>-6019035.99</v>
      </c>
    </row>
    <row r="48" spans="1:14" ht="18.75" customHeight="1">
      <c r="A48" s="17" t="s">
        <v>86</v>
      </c>
      <c r="B48" s="31">
        <f>B49+B50</f>
        <v>-820204</v>
      </c>
      <c r="C48" s="31">
        <f>C49+C50</f>
        <v>-814527</v>
      </c>
      <c r="D48" s="31">
        <f>D49+D50</f>
        <v>-536347</v>
      </c>
      <c r="E48" s="31">
        <f>E49+E50</f>
        <v>-112987</v>
      </c>
      <c r="F48" s="31">
        <f aca="true" t="shared" si="13" ref="F48:M48">F49+F50</f>
        <v>-414260</v>
      </c>
      <c r="G48" s="31">
        <f t="shared" si="13"/>
        <v>-786943.5</v>
      </c>
      <c r="H48" s="31">
        <f t="shared" si="13"/>
        <v>-885517.5</v>
      </c>
      <c r="I48" s="31">
        <f t="shared" si="13"/>
        <v>-447464.5</v>
      </c>
      <c r="J48" s="31">
        <f t="shared" si="13"/>
        <v>-613270</v>
      </c>
      <c r="K48" s="31">
        <f t="shared" si="13"/>
        <v>-500636.5</v>
      </c>
      <c r="L48" s="31">
        <f t="shared" si="13"/>
        <v>-353962</v>
      </c>
      <c r="M48" s="31">
        <f t="shared" si="13"/>
        <v>-197018.5</v>
      </c>
      <c r="N48" s="30">
        <f aca="true" t="shared" si="14" ref="N48:N60">SUM(B48:M48)</f>
        <v>-6483137.5</v>
      </c>
    </row>
    <row r="49" spans="1:15" ht="18.75" customHeight="1">
      <c r="A49" s="13" t="s">
        <v>87</v>
      </c>
      <c r="B49" s="20">
        <f>ROUND(-B9*$D$3,2)</f>
        <v>-820204</v>
      </c>
      <c r="C49" s="20">
        <f aca="true" t="shared" si="15" ref="C49:M49">ROUND(-C9*$D$3,2)</f>
        <v>-814527</v>
      </c>
      <c r="D49" s="20">
        <f t="shared" si="15"/>
        <v>-536347</v>
      </c>
      <c r="E49" s="20">
        <f t="shared" si="15"/>
        <v>-112987</v>
      </c>
      <c r="F49" s="20">
        <f t="shared" si="15"/>
        <v>-414260</v>
      </c>
      <c r="G49" s="20">
        <f t="shared" si="15"/>
        <v>-789376</v>
      </c>
      <c r="H49" s="20">
        <f t="shared" si="15"/>
        <v>-885685.5</v>
      </c>
      <c r="I49" s="20">
        <f t="shared" si="15"/>
        <v>-447464.5</v>
      </c>
      <c r="J49" s="20">
        <f t="shared" si="15"/>
        <v>-613270</v>
      </c>
      <c r="K49" s="20">
        <f t="shared" si="15"/>
        <v>-500636.5</v>
      </c>
      <c r="L49" s="20">
        <f t="shared" si="15"/>
        <v>-353962</v>
      </c>
      <c r="M49" s="20">
        <f t="shared" si="15"/>
        <v>-197018.5</v>
      </c>
      <c r="N49" s="54">
        <f t="shared" si="14"/>
        <v>-6485738</v>
      </c>
      <c r="O49"/>
    </row>
    <row r="50" spans="1:15" ht="18.75" customHeight="1">
      <c r="A50" s="13" t="s">
        <v>88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2432.5</v>
      </c>
      <c r="H50" s="20">
        <v>168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54">
        <f>SUM(B50:M50)</f>
        <v>2600.5</v>
      </c>
      <c r="O50"/>
    </row>
    <row r="51" spans="1:14" ht="18.75" customHeight="1">
      <c r="A51" s="17" t="s">
        <v>89</v>
      </c>
      <c r="B51" s="31">
        <f>SUM(B52:B59)</f>
        <v>-31321.28</v>
      </c>
      <c r="C51" s="31">
        <f aca="true" t="shared" si="16" ref="C51:M51">SUM(C52:C59)</f>
        <v>-1356.48</v>
      </c>
      <c r="D51" s="31">
        <f t="shared" si="16"/>
        <v>-33906.72</v>
      </c>
      <c r="E51" s="31">
        <f t="shared" si="16"/>
        <v>-135670.13</v>
      </c>
      <c r="F51" s="31">
        <f t="shared" si="16"/>
        <v>-21661.13</v>
      </c>
      <c r="G51" s="31">
        <f t="shared" si="16"/>
        <v>-17044.8</v>
      </c>
      <c r="H51" s="31">
        <f t="shared" si="16"/>
        <v>-31431.289999999997</v>
      </c>
      <c r="I51" s="31">
        <f t="shared" si="16"/>
        <v>-541620.5800000001</v>
      </c>
      <c r="J51" s="31">
        <f t="shared" si="16"/>
        <v>-34473.92</v>
      </c>
      <c r="K51" s="31">
        <f t="shared" si="16"/>
        <v>-166450.44</v>
      </c>
      <c r="L51" s="31">
        <f t="shared" si="16"/>
        <v>-11854.08</v>
      </c>
      <c r="M51" s="31">
        <f t="shared" si="16"/>
        <v>-12034.720000000001</v>
      </c>
      <c r="N51" s="31">
        <f>SUM(N52:N59)</f>
        <v>-1038825.57</v>
      </c>
    </row>
    <row r="52" spans="1:15" ht="18.75" customHeight="1">
      <c r="A52" s="13" t="s">
        <v>90</v>
      </c>
      <c r="B52" s="27">
        <v>-3600</v>
      </c>
      <c r="C52" s="27">
        <v>0</v>
      </c>
      <c r="D52" s="27">
        <v>-15828</v>
      </c>
      <c r="E52" s="27">
        <v>0</v>
      </c>
      <c r="F52" s="27">
        <v>-8762.73</v>
      </c>
      <c r="G52" s="27">
        <v>-619.68</v>
      </c>
      <c r="H52" s="27">
        <v>-11208.57</v>
      </c>
      <c r="I52" s="27">
        <v>-15426.02</v>
      </c>
      <c r="J52" s="27">
        <v>-10080</v>
      </c>
      <c r="K52" s="27">
        <v>-28145</v>
      </c>
      <c r="L52" s="27">
        <v>0</v>
      </c>
      <c r="M52" s="27">
        <v>-5940</v>
      </c>
      <c r="N52" s="27">
        <f t="shared" si="14"/>
        <v>-99610</v>
      </c>
      <c r="O52"/>
    </row>
    <row r="53" spans="1:15" ht="18.75" customHeight="1">
      <c r="A53" s="13" t="s">
        <v>91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4"/>
        <v>0</v>
      </c>
      <c r="O53"/>
    </row>
    <row r="54" spans="1:15" ht="18.75" customHeight="1">
      <c r="A54" s="13" t="s">
        <v>92</v>
      </c>
      <c r="B54" s="27">
        <v>-3000</v>
      </c>
      <c r="C54" s="27">
        <v>-3000</v>
      </c>
      <c r="D54" s="27">
        <v>0</v>
      </c>
      <c r="E54" s="27">
        <v>0</v>
      </c>
      <c r="F54" s="27">
        <v>-1000</v>
      </c>
      <c r="G54" s="27">
        <v>-1000</v>
      </c>
      <c r="H54" s="27">
        <v>-3000</v>
      </c>
      <c r="I54" s="27">
        <v>-3000</v>
      </c>
      <c r="J54" s="27">
        <v>-7000</v>
      </c>
      <c r="K54" s="27">
        <v>-3000</v>
      </c>
      <c r="L54" s="27">
        <v>-1000</v>
      </c>
      <c r="M54" s="27">
        <v>0</v>
      </c>
      <c r="N54" s="27">
        <f t="shared" si="14"/>
        <v>-25000</v>
      </c>
      <c r="O54"/>
    </row>
    <row r="55" spans="1:15" ht="18.75" customHeight="1">
      <c r="A55" s="13" t="s">
        <v>93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4"/>
        <v>0</v>
      </c>
      <c r="O55"/>
    </row>
    <row r="56" spans="1:15" ht="18.75" customHeight="1">
      <c r="A56" s="13" t="s">
        <v>94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4"/>
        <v>0</v>
      </c>
      <c r="O56"/>
    </row>
    <row r="57" spans="1:15" ht="18.75" customHeight="1">
      <c r="A57" s="16" t="s">
        <v>95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-502000</v>
      </c>
      <c r="J57" s="27">
        <v>0</v>
      </c>
      <c r="K57" s="27">
        <v>-113700</v>
      </c>
      <c r="L57" s="27">
        <v>0</v>
      </c>
      <c r="M57" s="27">
        <v>0</v>
      </c>
      <c r="N57" s="27">
        <f t="shared" si="14"/>
        <v>-615700</v>
      </c>
      <c r="O57"/>
    </row>
    <row r="58" spans="1:15" ht="18.75" customHeight="1">
      <c r="A58" s="16" t="s">
        <v>96</v>
      </c>
      <c r="B58" s="27">
        <v>-24721.28</v>
      </c>
      <c r="C58" s="27">
        <v>1643.52</v>
      </c>
      <c r="D58" s="27">
        <v>-18078.72</v>
      </c>
      <c r="E58" s="27">
        <v>-5820.800000000001</v>
      </c>
      <c r="F58" s="27">
        <v>-11898.400000000001</v>
      </c>
      <c r="G58" s="27">
        <v>-15425.12</v>
      </c>
      <c r="H58" s="27">
        <v>-17222.719999999998</v>
      </c>
      <c r="I58" s="27">
        <v>-21194.56</v>
      </c>
      <c r="J58" s="27">
        <v>-17393.92</v>
      </c>
      <c r="K58" s="27">
        <v>-21605.44</v>
      </c>
      <c r="L58" s="27">
        <v>-10854.08</v>
      </c>
      <c r="M58" s="27">
        <v>-6094.72</v>
      </c>
      <c r="N58" s="27">
        <f t="shared" si="14"/>
        <v>-168666.24</v>
      </c>
      <c r="O58"/>
    </row>
    <row r="59" spans="1:15" ht="18.75" customHeight="1">
      <c r="A59" s="16" t="s">
        <v>124</v>
      </c>
      <c r="B59" s="27">
        <v>0</v>
      </c>
      <c r="C59" s="27">
        <v>0</v>
      </c>
      <c r="D59" s="27">
        <v>0</v>
      </c>
      <c r="E59" s="27">
        <v>-129849.33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f t="shared" si="14"/>
        <v>-129849.33</v>
      </c>
      <c r="O59"/>
    </row>
    <row r="60" spans="1:15" ht="18.75" customHeight="1">
      <c r="A60" s="17" t="s">
        <v>130</v>
      </c>
      <c r="B60" s="32">
        <v>5308.54</v>
      </c>
      <c r="C60" s="32">
        <v>0</v>
      </c>
      <c r="D60" s="32">
        <v>0</v>
      </c>
      <c r="E60" s="32">
        <v>0</v>
      </c>
      <c r="F60" s="32">
        <v>0</v>
      </c>
      <c r="G60" s="32">
        <v>11785.06</v>
      </c>
      <c r="H60" s="32">
        <v>100679.49</v>
      </c>
      <c r="I60" s="32">
        <v>1101924.79</v>
      </c>
      <c r="J60" s="32">
        <v>0</v>
      </c>
      <c r="K60" s="32">
        <v>283229.2</v>
      </c>
      <c r="L60" s="32">
        <v>0</v>
      </c>
      <c r="M60" s="32">
        <v>0</v>
      </c>
      <c r="N60" s="27">
        <f t="shared" si="14"/>
        <v>1502927.08</v>
      </c>
      <c r="O60"/>
    </row>
    <row r="61" spans="1:14" ht="15" customHeight="1">
      <c r="A61" s="37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/>
    </row>
    <row r="62" spans="1:16" ht="15.75">
      <c r="A62" s="2" t="s">
        <v>97</v>
      </c>
      <c r="B62" s="34">
        <f aca="true" t="shared" si="17" ref="B62:M62">+B42+B47</f>
        <v>4814069.330919956</v>
      </c>
      <c r="C62" s="34">
        <f t="shared" si="17"/>
        <v>3360799.5091837044</v>
      </c>
      <c r="D62" s="34">
        <f t="shared" si="17"/>
        <v>3407545.8323235204</v>
      </c>
      <c r="E62" s="34">
        <f t="shared" si="17"/>
        <v>739325.3416124999</v>
      </c>
      <c r="F62" s="34">
        <f t="shared" si="17"/>
        <v>3182467.020803129</v>
      </c>
      <c r="G62" s="34">
        <f t="shared" si="17"/>
        <v>3995371.1152278986</v>
      </c>
      <c r="H62" s="34">
        <f t="shared" si="17"/>
        <v>3843007.5690808874</v>
      </c>
      <c r="I62" s="34">
        <f t="shared" si="17"/>
        <v>4064695.71691988</v>
      </c>
      <c r="J62" s="34">
        <f t="shared" si="17"/>
        <v>3229456.069874408</v>
      </c>
      <c r="K62" s="34">
        <f t="shared" si="17"/>
        <v>4032120.911221801</v>
      </c>
      <c r="L62" s="34">
        <f t="shared" si="17"/>
        <v>1906289.8161137803</v>
      </c>
      <c r="M62" s="34">
        <f t="shared" si="17"/>
        <v>1014783.2519999999</v>
      </c>
      <c r="N62" s="34">
        <f>SUM(B62:M62)</f>
        <v>37589931.48528146</v>
      </c>
      <c r="O62"/>
      <c r="P62" s="69"/>
    </row>
    <row r="63" spans="1:14" ht="15" customHeight="1">
      <c r="A63" s="40"/>
      <c r="B63" s="68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1:14" ht="15" customHeight="1">
      <c r="A64" s="3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6"/>
    </row>
    <row r="65" spans="1:14" ht="18.75" customHeight="1">
      <c r="A65" s="2" t="s">
        <v>98</v>
      </c>
      <c r="B65" s="42">
        <f>SUM(B66:B79)</f>
        <v>4814069.33</v>
      </c>
      <c r="C65" s="42">
        <f aca="true" t="shared" si="18" ref="C65:M65">SUM(C66:C79)</f>
        <v>3360799.5</v>
      </c>
      <c r="D65" s="42">
        <f t="shared" si="18"/>
        <v>3407545.84</v>
      </c>
      <c r="E65" s="42">
        <f t="shared" si="18"/>
        <v>739325.3400000001</v>
      </c>
      <c r="F65" s="42">
        <f t="shared" si="18"/>
        <v>3182467.0100000002</v>
      </c>
      <c r="G65" s="42">
        <f t="shared" si="18"/>
        <v>3995371.1100000003</v>
      </c>
      <c r="H65" s="42">
        <f t="shared" si="18"/>
        <v>3843007.56</v>
      </c>
      <c r="I65" s="42">
        <f t="shared" si="18"/>
        <v>4064695.7000000007</v>
      </c>
      <c r="J65" s="42">
        <f t="shared" si="18"/>
        <v>3229456.0699999994</v>
      </c>
      <c r="K65" s="42">
        <f t="shared" si="18"/>
        <v>4032120.9</v>
      </c>
      <c r="L65" s="42">
        <f t="shared" si="18"/>
        <v>1906289.82</v>
      </c>
      <c r="M65" s="42">
        <f t="shared" si="18"/>
        <v>1014783.2499999999</v>
      </c>
      <c r="N65" s="34">
        <f>SUM(N66:N79)</f>
        <v>37589931.43</v>
      </c>
    </row>
    <row r="66" spans="1:14" ht="18.75" customHeight="1">
      <c r="A66" s="17" t="s">
        <v>23</v>
      </c>
      <c r="B66" s="42">
        <v>975944.1</v>
      </c>
      <c r="C66" s="42">
        <v>898704.78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4">
        <f>SUM(B66:M66)</f>
        <v>1874648.88</v>
      </c>
    </row>
    <row r="67" spans="1:14" ht="18.75" customHeight="1">
      <c r="A67" s="17" t="s">
        <v>24</v>
      </c>
      <c r="B67" s="42">
        <v>3416041.11</v>
      </c>
      <c r="C67" s="42">
        <v>2289036.51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4">
        <f aca="true" t="shared" si="19" ref="N67:N78">SUM(B67:M67)</f>
        <v>5705077.619999999</v>
      </c>
    </row>
    <row r="68" spans="1:14" ht="18.75" customHeight="1">
      <c r="A68" s="17" t="s">
        <v>99</v>
      </c>
      <c r="B68" s="41">
        <v>0</v>
      </c>
      <c r="C68" s="41">
        <v>0</v>
      </c>
      <c r="D68" s="31">
        <v>3407545.84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1">
        <f t="shared" si="19"/>
        <v>3407545.84</v>
      </c>
    </row>
    <row r="69" spans="1:14" ht="18.75" customHeight="1">
      <c r="A69" s="17" t="s">
        <v>100</v>
      </c>
      <c r="B69" s="41">
        <v>0</v>
      </c>
      <c r="C69" s="41">
        <v>0</v>
      </c>
      <c r="D69" s="41">
        <v>0</v>
      </c>
      <c r="E69" s="31">
        <v>739325.3400000001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4">
        <f t="shared" si="19"/>
        <v>739325.3400000001</v>
      </c>
    </row>
    <row r="70" spans="1:14" ht="18.75" customHeight="1">
      <c r="A70" s="17" t="s">
        <v>101</v>
      </c>
      <c r="B70" s="41">
        <v>0</v>
      </c>
      <c r="C70" s="41">
        <v>0</v>
      </c>
      <c r="D70" s="41">
        <v>0</v>
      </c>
      <c r="E70" s="41">
        <v>0</v>
      </c>
      <c r="F70" s="31">
        <v>3182467.0100000002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1">
        <f t="shared" si="19"/>
        <v>3182467.0100000002</v>
      </c>
    </row>
    <row r="71" spans="1:14" ht="18.75" customHeight="1">
      <c r="A71" s="17" t="s">
        <v>102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2">
        <v>3995371.1100000003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4">
        <f t="shared" si="19"/>
        <v>3995371.1100000003</v>
      </c>
    </row>
    <row r="72" spans="1:14" ht="18.75" customHeight="1">
      <c r="A72" s="17" t="s">
        <v>103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3040724.22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4">
        <f t="shared" si="19"/>
        <v>3040724.22</v>
      </c>
    </row>
    <row r="73" spans="1:14" ht="18.75" customHeight="1">
      <c r="A73" s="17" t="s">
        <v>104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802283.34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4">
        <f t="shared" si="19"/>
        <v>802283.34</v>
      </c>
    </row>
    <row r="74" spans="1:14" ht="18.75" customHeight="1">
      <c r="A74" s="17" t="s">
        <v>105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31">
        <v>4064695.7000000007</v>
      </c>
      <c r="J74" s="41">
        <v>0</v>
      </c>
      <c r="K74" s="41">
        <v>0</v>
      </c>
      <c r="L74" s="41">
        <v>0</v>
      </c>
      <c r="M74" s="41">
        <v>0</v>
      </c>
      <c r="N74" s="31">
        <f t="shared" si="19"/>
        <v>4064695.7000000007</v>
      </c>
    </row>
    <row r="75" spans="1:14" ht="18.75" customHeight="1">
      <c r="A75" s="17" t="s">
        <v>106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31">
        <v>3229456.0699999994</v>
      </c>
      <c r="K75" s="41">
        <v>0</v>
      </c>
      <c r="L75" s="41">
        <v>0</v>
      </c>
      <c r="M75" s="41">
        <v>0</v>
      </c>
      <c r="N75" s="34">
        <f t="shared" si="19"/>
        <v>3229456.0699999994</v>
      </c>
    </row>
    <row r="76" spans="1:14" ht="18.75" customHeight="1">
      <c r="A76" s="17" t="s">
        <v>107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31">
        <v>4032120.9</v>
      </c>
      <c r="L76" s="41">
        <v>0</v>
      </c>
      <c r="M76" s="41">
        <v>0</v>
      </c>
      <c r="N76" s="31">
        <f t="shared" si="19"/>
        <v>4032120.9</v>
      </c>
    </row>
    <row r="77" spans="1:14" ht="18.75" customHeight="1">
      <c r="A77" s="17" t="s">
        <v>108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31">
        <v>1906289.82</v>
      </c>
      <c r="M77" s="41">
        <v>0</v>
      </c>
      <c r="N77" s="34">
        <f t="shared" si="19"/>
        <v>1906289.82</v>
      </c>
    </row>
    <row r="78" spans="1:15" ht="18.75" customHeight="1">
      <c r="A78" s="17" t="s">
        <v>109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31">
        <v>1014783.2499999999</v>
      </c>
      <c r="N78" s="31">
        <f t="shared" si="19"/>
        <v>1014783.2499999999</v>
      </c>
      <c r="O78"/>
    </row>
    <row r="79" spans="1:15" ht="18.75" customHeight="1">
      <c r="A79" s="40" t="s">
        <v>110</v>
      </c>
      <c r="B79" s="38">
        <v>422084.12</v>
      </c>
      <c r="C79" s="38">
        <v>173058.21000000002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f>SUM(B79:M79)</f>
        <v>595142.3300000001</v>
      </c>
      <c r="O79"/>
    </row>
    <row r="80" spans="1:14" ht="17.25" customHeight="1">
      <c r="A80" s="80"/>
      <c r="B80" s="81">
        <v>0</v>
      </c>
      <c r="C80" s="81">
        <v>0</v>
      </c>
      <c r="D80" s="81">
        <v>0</v>
      </c>
      <c r="E80" s="81">
        <v>0</v>
      </c>
      <c r="F80" s="81">
        <v>0</v>
      </c>
      <c r="G80" s="81">
        <v>0</v>
      </c>
      <c r="H80" s="81">
        <v>0</v>
      </c>
      <c r="I80" s="81">
        <v>0</v>
      </c>
      <c r="J80" s="81"/>
      <c r="K80" s="81"/>
      <c r="L80" s="81">
        <v>0</v>
      </c>
      <c r="M80" s="81">
        <v>0</v>
      </c>
      <c r="N80" s="81"/>
    </row>
    <row r="81" spans="1:14" ht="15" customHeight="1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5"/>
    </row>
    <row r="82" spans="1:14" ht="18.75" customHeight="1">
      <c r="A82" s="2" t="s">
        <v>131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34"/>
    </row>
    <row r="83" spans="1:14" ht="18.75" customHeight="1">
      <c r="A83" s="17" t="s">
        <v>111</v>
      </c>
      <c r="B83" s="52">
        <v>1.9411333123122627</v>
      </c>
      <c r="C83" s="52">
        <v>1.9447748097018254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4"/>
    </row>
    <row r="84" spans="1:14" ht="18.75" customHeight="1">
      <c r="A84" s="17" t="s">
        <v>112</v>
      </c>
      <c r="B84" s="52">
        <v>1.6872511956607912</v>
      </c>
      <c r="C84" s="52">
        <v>1.584650611453083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4"/>
    </row>
    <row r="85" spans="1:14" ht="18.75" customHeight="1">
      <c r="A85" s="17" t="s">
        <v>113</v>
      </c>
      <c r="B85" s="52">
        <v>0</v>
      </c>
      <c r="C85" s="52">
        <v>0</v>
      </c>
      <c r="D85" s="24">
        <v>1.5732856867690606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1"/>
    </row>
    <row r="86" spans="1:14" ht="18.75" customHeight="1">
      <c r="A86" s="17" t="s">
        <v>114</v>
      </c>
      <c r="B86" s="52">
        <v>0</v>
      </c>
      <c r="C86" s="52">
        <v>0</v>
      </c>
      <c r="D86" s="52">
        <v>0</v>
      </c>
      <c r="E86" s="52">
        <v>1.9902188876735176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4"/>
    </row>
    <row r="87" spans="1:14" ht="18.75" customHeight="1">
      <c r="A87" s="17" t="s">
        <v>115</v>
      </c>
      <c r="B87" s="52">
        <v>0</v>
      </c>
      <c r="C87" s="52">
        <v>0</v>
      </c>
      <c r="D87" s="52">
        <v>0</v>
      </c>
      <c r="E87" s="52">
        <v>0</v>
      </c>
      <c r="F87" s="52">
        <v>1.8356718000438323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1"/>
    </row>
    <row r="88" spans="1:14" ht="18.75" customHeight="1">
      <c r="A88" s="17" t="s">
        <v>116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52">
        <v>1.458105984004483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4"/>
    </row>
    <row r="89" spans="1:14" ht="18.75" customHeight="1">
      <c r="A89" s="17" t="s">
        <v>117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1.7116901993768734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4"/>
    </row>
    <row r="90" spans="1:14" ht="18.75" customHeight="1">
      <c r="A90" s="17" t="s">
        <v>118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1.6337299227022084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4"/>
    </row>
    <row r="91" spans="1:14" ht="18.75" customHeight="1">
      <c r="A91" s="17" t="s">
        <v>119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1.6555757440936274</v>
      </c>
      <c r="J91" s="52">
        <v>0</v>
      </c>
      <c r="K91" s="41">
        <v>0</v>
      </c>
      <c r="L91" s="52">
        <v>0</v>
      </c>
      <c r="M91" s="52">
        <v>0</v>
      </c>
      <c r="N91" s="31"/>
    </row>
    <row r="92" spans="1:14" ht="18.75" customHeight="1">
      <c r="A92" s="17" t="s">
        <v>120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1.8692039298985852</v>
      </c>
      <c r="K92" s="41">
        <v>0</v>
      </c>
      <c r="L92" s="52">
        <v>0</v>
      </c>
      <c r="M92" s="52">
        <v>0</v>
      </c>
      <c r="N92" s="34"/>
    </row>
    <row r="93" spans="1:14" ht="18.75" customHeight="1">
      <c r="A93" s="17" t="s">
        <v>121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24">
        <v>1.7837955928402238</v>
      </c>
      <c r="L93" s="52">
        <v>0</v>
      </c>
      <c r="M93" s="52">
        <v>0</v>
      </c>
      <c r="N93" s="31"/>
    </row>
    <row r="94" spans="1:14" ht="18.75" customHeight="1">
      <c r="A94" s="17" t="s">
        <v>122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52">
        <v>0</v>
      </c>
      <c r="L94" s="52">
        <v>2.1216749058270503</v>
      </c>
      <c r="M94" s="52">
        <v>0</v>
      </c>
      <c r="N94" s="34"/>
    </row>
    <row r="95" spans="1:15" ht="18.75" customHeight="1">
      <c r="A95" s="40" t="s">
        <v>123</v>
      </c>
      <c r="B95" s="53">
        <v>0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7">
        <v>2.088999996586145</v>
      </c>
      <c r="N95" s="58"/>
      <c r="O95"/>
    </row>
    <row r="96" spans="1:13" ht="107.25" customHeight="1">
      <c r="A96" s="75" t="s">
        <v>132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</row>
  </sheetData>
  <sheetProtection/>
  <mergeCells count="7">
    <mergeCell ref="A96:M96"/>
    <mergeCell ref="A1:N1"/>
    <mergeCell ref="A2:N2"/>
    <mergeCell ref="A4:A6"/>
    <mergeCell ref="B4:M4"/>
    <mergeCell ref="N4:N6"/>
    <mergeCell ref="A80:N80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P95"/>
  <sheetViews>
    <sheetView showGridLines="0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8.625" style="1" customWidth="1"/>
    <col min="14" max="14" width="19.75390625" style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21">
      <c r="A2" s="77" t="s">
        <v>139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23.25" customHeight="1">
      <c r="A3" s="5"/>
      <c r="B3" s="6"/>
      <c r="C3" s="5" t="s">
        <v>3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8" t="s">
        <v>4</v>
      </c>
      <c r="B4" s="78" t="s">
        <v>52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 t="s">
        <v>5</v>
      </c>
    </row>
    <row r="5" spans="1:14" ht="42" customHeight="1">
      <c r="A5" s="78"/>
      <c r="B5" s="4" t="s">
        <v>133</v>
      </c>
      <c r="C5" s="4" t="s">
        <v>133</v>
      </c>
      <c r="D5" s="4" t="s">
        <v>48</v>
      </c>
      <c r="E5" s="4" t="s">
        <v>73</v>
      </c>
      <c r="F5" s="4" t="s">
        <v>74</v>
      </c>
      <c r="G5" s="4" t="s">
        <v>75</v>
      </c>
      <c r="H5" s="4" t="s">
        <v>76</v>
      </c>
      <c r="I5" s="4" t="s">
        <v>77</v>
      </c>
      <c r="J5" s="4" t="s">
        <v>78</v>
      </c>
      <c r="K5" s="4" t="s">
        <v>77</v>
      </c>
      <c r="L5" s="4" t="s">
        <v>79</v>
      </c>
      <c r="M5" s="4" t="s">
        <v>80</v>
      </c>
      <c r="N5" s="78"/>
    </row>
    <row r="6" spans="1:14" ht="20.25" customHeight="1">
      <c r="A6" s="78"/>
      <c r="B6" s="3" t="s">
        <v>33</v>
      </c>
      <c r="C6" s="3" t="s">
        <v>34</v>
      </c>
      <c r="D6" s="3" t="s">
        <v>35</v>
      </c>
      <c r="E6" s="3" t="s">
        <v>36</v>
      </c>
      <c r="F6" s="3" t="s">
        <v>38</v>
      </c>
      <c r="G6" s="3" t="s">
        <v>40</v>
      </c>
      <c r="H6" s="3" t="s">
        <v>47</v>
      </c>
      <c r="I6" s="3" t="s">
        <v>41</v>
      </c>
      <c r="J6" s="3" t="s">
        <v>43</v>
      </c>
      <c r="K6" s="3" t="s">
        <v>42</v>
      </c>
      <c r="L6" s="3" t="s">
        <v>44</v>
      </c>
      <c r="M6" s="3" t="s">
        <v>45</v>
      </c>
      <c r="N6" s="78"/>
    </row>
    <row r="7" spans="1:16" ht="18.75" customHeight="1">
      <c r="A7" s="9" t="s">
        <v>6</v>
      </c>
      <c r="B7" s="10">
        <f>B8+B20+B24</f>
        <v>10236536</v>
      </c>
      <c r="C7" s="10">
        <f>C8+C20+C24</f>
        <v>7745653</v>
      </c>
      <c r="D7" s="10">
        <f>D8+D20+D24</f>
        <v>7612569</v>
      </c>
      <c r="E7" s="10">
        <f>E8+E20+E24</f>
        <v>1481361</v>
      </c>
      <c r="F7" s="10">
        <f aca="true" t="shared" si="0" ref="F7:M7">F8+F20+F24</f>
        <v>6104247</v>
      </c>
      <c r="G7" s="10">
        <f t="shared" si="0"/>
        <v>10041093</v>
      </c>
      <c r="H7" s="10">
        <f t="shared" si="0"/>
        <v>9480525</v>
      </c>
      <c r="I7" s="10">
        <f t="shared" si="0"/>
        <v>8719458</v>
      </c>
      <c r="J7" s="10">
        <f t="shared" si="0"/>
        <v>6337281</v>
      </c>
      <c r="K7" s="10">
        <f t="shared" si="0"/>
        <v>7757689</v>
      </c>
      <c r="L7" s="10">
        <f t="shared" si="0"/>
        <v>3288855</v>
      </c>
      <c r="M7" s="10">
        <f t="shared" si="0"/>
        <v>1819528</v>
      </c>
      <c r="N7" s="10">
        <f>+N8+N20+N24</f>
        <v>80624795</v>
      </c>
      <c r="O7"/>
      <c r="P7" s="70"/>
    </row>
    <row r="8" spans="1:15" ht="18.75" customHeight="1">
      <c r="A8" s="11" t="s">
        <v>32</v>
      </c>
      <c r="B8" s="12">
        <f>+B9+B12+B16</f>
        <v>5800579</v>
      </c>
      <c r="C8" s="12">
        <f>+C9+C12+C16</f>
        <v>4631297</v>
      </c>
      <c r="D8" s="12">
        <f>+D9+D12+D16</f>
        <v>4794229</v>
      </c>
      <c r="E8" s="12">
        <f>+E9+E12+E16</f>
        <v>905795</v>
      </c>
      <c r="F8" s="12">
        <f aca="true" t="shared" si="1" ref="F8:M8">+F9+F12+F16</f>
        <v>3651520</v>
      </c>
      <c r="G8" s="12">
        <f t="shared" si="1"/>
        <v>6095135</v>
      </c>
      <c r="H8" s="12">
        <f t="shared" si="1"/>
        <v>5528246</v>
      </c>
      <c r="I8" s="12">
        <f t="shared" si="1"/>
        <v>5090601</v>
      </c>
      <c r="J8" s="12">
        <f t="shared" si="1"/>
        <v>3797241</v>
      </c>
      <c r="K8" s="12">
        <f t="shared" si="1"/>
        <v>4276166</v>
      </c>
      <c r="L8" s="12">
        <f t="shared" si="1"/>
        <v>1996613</v>
      </c>
      <c r="M8" s="12">
        <f t="shared" si="1"/>
        <v>1160429</v>
      </c>
      <c r="N8" s="12">
        <f>SUM(B8:M8)</f>
        <v>47727851</v>
      </c>
      <c r="O8"/>
    </row>
    <row r="9" spans="1:15" ht="18.75" customHeight="1">
      <c r="A9" s="13" t="s">
        <v>7</v>
      </c>
      <c r="B9" s="14">
        <v>660542</v>
      </c>
      <c r="C9" s="14">
        <v>654292</v>
      </c>
      <c r="D9" s="14">
        <v>414591</v>
      </c>
      <c r="E9" s="14">
        <v>88272</v>
      </c>
      <c r="F9" s="14">
        <v>330831</v>
      </c>
      <c r="G9" s="14">
        <v>622998</v>
      </c>
      <c r="H9" s="14">
        <v>793917</v>
      </c>
      <c r="I9" s="14">
        <v>408445</v>
      </c>
      <c r="J9" s="14">
        <v>490742</v>
      </c>
      <c r="K9" s="14">
        <v>403865</v>
      </c>
      <c r="L9" s="14">
        <v>287558</v>
      </c>
      <c r="M9" s="14">
        <v>163235</v>
      </c>
      <c r="N9" s="12">
        <f aca="true" t="shared" si="2" ref="N9:N19">SUM(B9:M9)</f>
        <v>5319288</v>
      </c>
      <c r="O9"/>
    </row>
    <row r="10" spans="1:15" ht="18.75" customHeight="1">
      <c r="A10" s="15" t="s">
        <v>8</v>
      </c>
      <c r="B10" s="14">
        <f>+B9-B11</f>
        <v>660542</v>
      </c>
      <c r="C10" s="14">
        <f>+C9-C11</f>
        <v>654292</v>
      </c>
      <c r="D10" s="14">
        <f>+D9-D11</f>
        <v>414591</v>
      </c>
      <c r="E10" s="14">
        <f>+E9-E11</f>
        <v>88272</v>
      </c>
      <c r="F10" s="14">
        <f aca="true" t="shared" si="3" ref="F10:M10">+F9-F11</f>
        <v>330831</v>
      </c>
      <c r="G10" s="14">
        <f t="shared" si="3"/>
        <v>622998</v>
      </c>
      <c r="H10" s="14">
        <f t="shared" si="3"/>
        <v>793917</v>
      </c>
      <c r="I10" s="14">
        <f t="shared" si="3"/>
        <v>408445</v>
      </c>
      <c r="J10" s="14">
        <f t="shared" si="3"/>
        <v>490742</v>
      </c>
      <c r="K10" s="14">
        <f t="shared" si="3"/>
        <v>403865</v>
      </c>
      <c r="L10" s="14">
        <f t="shared" si="3"/>
        <v>287558</v>
      </c>
      <c r="M10" s="14">
        <f t="shared" si="3"/>
        <v>163235</v>
      </c>
      <c r="N10" s="12">
        <f t="shared" si="2"/>
        <v>5319288</v>
      </c>
      <c r="O10"/>
    </row>
    <row r="11" spans="1:15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27</v>
      </c>
      <c r="B12" s="14">
        <f>B13+B14+B15</f>
        <v>4609722</v>
      </c>
      <c r="C12" s="14">
        <f>C13+C14+C15</f>
        <v>3580863</v>
      </c>
      <c r="D12" s="14">
        <f>D13+D14+D15</f>
        <v>4092915</v>
      </c>
      <c r="E12" s="14">
        <f>E13+E14+E15</f>
        <v>749730</v>
      </c>
      <c r="F12" s="14">
        <f aca="true" t="shared" si="4" ref="F12:M12">F13+F14+F15</f>
        <v>3009199</v>
      </c>
      <c r="G12" s="14">
        <f t="shared" si="4"/>
        <v>4987355</v>
      </c>
      <c r="H12" s="14">
        <f t="shared" si="4"/>
        <v>4336429</v>
      </c>
      <c r="I12" s="14">
        <f t="shared" si="4"/>
        <v>4300831</v>
      </c>
      <c r="J12" s="14">
        <f t="shared" si="4"/>
        <v>3028159</v>
      </c>
      <c r="K12" s="14">
        <f t="shared" si="4"/>
        <v>3509298</v>
      </c>
      <c r="L12" s="14">
        <f t="shared" si="4"/>
        <v>1588447</v>
      </c>
      <c r="M12" s="14">
        <f t="shared" si="4"/>
        <v>930423</v>
      </c>
      <c r="N12" s="12">
        <f t="shared" si="2"/>
        <v>38723371</v>
      </c>
      <c r="O12"/>
    </row>
    <row r="13" spans="1:15" ht="18.75" customHeight="1">
      <c r="A13" s="15" t="s">
        <v>10</v>
      </c>
      <c r="B13" s="14">
        <v>2277307</v>
      </c>
      <c r="C13" s="14">
        <v>1796004</v>
      </c>
      <c r="D13" s="14">
        <v>1971511</v>
      </c>
      <c r="E13" s="14">
        <v>366402</v>
      </c>
      <c r="F13" s="14">
        <v>1454929</v>
      </c>
      <c r="G13" s="14">
        <v>2457815</v>
      </c>
      <c r="H13" s="14">
        <v>2223476</v>
      </c>
      <c r="I13" s="14">
        <v>2199547</v>
      </c>
      <c r="J13" s="14">
        <v>1500957</v>
      </c>
      <c r="K13" s="14">
        <v>1738868</v>
      </c>
      <c r="L13" s="14">
        <v>781916</v>
      </c>
      <c r="M13" s="14">
        <v>448179</v>
      </c>
      <c r="N13" s="12">
        <f t="shared" si="2"/>
        <v>19216911</v>
      </c>
      <c r="O13"/>
    </row>
    <row r="14" spans="1:15" ht="18.75" customHeight="1">
      <c r="A14" s="15" t="s">
        <v>11</v>
      </c>
      <c r="B14" s="14">
        <v>2089241</v>
      </c>
      <c r="C14" s="14">
        <v>1533752</v>
      </c>
      <c r="D14" s="14">
        <v>1911306</v>
      </c>
      <c r="E14" s="14">
        <v>331839</v>
      </c>
      <c r="F14" s="14">
        <v>1342120</v>
      </c>
      <c r="G14" s="14">
        <v>2170287</v>
      </c>
      <c r="H14" s="14">
        <v>1845001</v>
      </c>
      <c r="I14" s="14">
        <v>1911626</v>
      </c>
      <c r="J14" s="14">
        <v>1359808</v>
      </c>
      <c r="K14" s="14">
        <v>1597963</v>
      </c>
      <c r="L14" s="14">
        <v>730547</v>
      </c>
      <c r="M14" s="14">
        <v>440753</v>
      </c>
      <c r="N14" s="12">
        <f t="shared" si="2"/>
        <v>17264243</v>
      </c>
      <c r="O14"/>
    </row>
    <row r="15" spans="1:15" ht="18.75" customHeight="1">
      <c r="A15" s="15" t="s">
        <v>12</v>
      </c>
      <c r="B15" s="14">
        <v>243174</v>
      </c>
      <c r="C15" s="14">
        <v>251107</v>
      </c>
      <c r="D15" s="14">
        <v>210098</v>
      </c>
      <c r="E15" s="14">
        <v>51489</v>
      </c>
      <c r="F15" s="14">
        <v>212150</v>
      </c>
      <c r="G15" s="14">
        <v>359253</v>
      </c>
      <c r="H15" s="14">
        <v>267952</v>
      </c>
      <c r="I15" s="14">
        <v>189658</v>
      </c>
      <c r="J15" s="14">
        <v>167394</v>
      </c>
      <c r="K15" s="14">
        <v>172467</v>
      </c>
      <c r="L15" s="14">
        <v>75984</v>
      </c>
      <c r="M15" s="14">
        <v>41491</v>
      </c>
      <c r="N15" s="12">
        <f t="shared" si="2"/>
        <v>2242217</v>
      </c>
      <c r="O15"/>
    </row>
    <row r="16" spans="1:14" ht="18.75" customHeight="1">
      <c r="A16" s="16" t="s">
        <v>31</v>
      </c>
      <c r="B16" s="14">
        <f>B17+B18+B19</f>
        <v>530315</v>
      </c>
      <c r="C16" s="14">
        <f>C17+C18+C19</f>
        <v>396142</v>
      </c>
      <c r="D16" s="14">
        <f>D17+D18+D19</f>
        <v>286723</v>
      </c>
      <c r="E16" s="14">
        <f>E17+E18+E19</f>
        <v>67793</v>
      </c>
      <c r="F16" s="14">
        <f aca="true" t="shared" si="5" ref="F16:M16">F17+F18+F19</f>
        <v>311490</v>
      </c>
      <c r="G16" s="14">
        <f t="shared" si="5"/>
        <v>484782</v>
      </c>
      <c r="H16" s="14">
        <f t="shared" si="5"/>
        <v>397900</v>
      </c>
      <c r="I16" s="14">
        <f t="shared" si="5"/>
        <v>381325</v>
      </c>
      <c r="J16" s="14">
        <f t="shared" si="5"/>
        <v>278340</v>
      </c>
      <c r="K16" s="14">
        <f t="shared" si="5"/>
        <v>363003</v>
      </c>
      <c r="L16" s="14">
        <f t="shared" si="5"/>
        <v>120608</v>
      </c>
      <c r="M16" s="14">
        <f t="shared" si="5"/>
        <v>66771</v>
      </c>
      <c r="N16" s="12">
        <f t="shared" si="2"/>
        <v>3685192</v>
      </c>
    </row>
    <row r="17" spans="1:15" ht="18.75" customHeight="1">
      <c r="A17" s="15" t="s">
        <v>28</v>
      </c>
      <c r="B17" s="14">
        <v>137649</v>
      </c>
      <c r="C17" s="14">
        <v>109504</v>
      </c>
      <c r="D17" s="14">
        <v>86293</v>
      </c>
      <c r="E17" s="14">
        <v>19231</v>
      </c>
      <c r="F17" s="14">
        <v>85705</v>
      </c>
      <c r="G17" s="14">
        <v>156585</v>
      </c>
      <c r="H17" s="14">
        <v>129101</v>
      </c>
      <c r="I17" s="14">
        <v>118509</v>
      </c>
      <c r="J17" s="14">
        <v>88252</v>
      </c>
      <c r="K17" s="14">
        <v>110175</v>
      </c>
      <c r="L17" s="14">
        <v>43434</v>
      </c>
      <c r="M17" s="14">
        <v>19903</v>
      </c>
      <c r="N17" s="12">
        <f t="shared" si="2"/>
        <v>1104341</v>
      </c>
      <c r="O17"/>
    </row>
    <row r="18" spans="1:15" ht="18.75" customHeight="1">
      <c r="A18" s="15" t="s">
        <v>29</v>
      </c>
      <c r="B18" s="14">
        <v>22368</v>
      </c>
      <c r="C18" s="14">
        <v>14969</v>
      </c>
      <c r="D18" s="14">
        <v>15480</v>
      </c>
      <c r="E18" s="14">
        <v>2952</v>
      </c>
      <c r="F18" s="14">
        <v>12726</v>
      </c>
      <c r="G18" s="14">
        <v>22745</v>
      </c>
      <c r="H18" s="14">
        <v>17739</v>
      </c>
      <c r="I18" s="14">
        <v>15669</v>
      </c>
      <c r="J18" s="14">
        <v>12561</v>
      </c>
      <c r="K18" s="14">
        <v>16424</v>
      </c>
      <c r="L18" s="14">
        <v>5289</v>
      </c>
      <c r="M18" s="14">
        <v>2603</v>
      </c>
      <c r="N18" s="12">
        <f t="shared" si="2"/>
        <v>161525</v>
      </c>
      <c r="O18"/>
    </row>
    <row r="19" spans="1:15" ht="18.75" customHeight="1">
      <c r="A19" s="15" t="s">
        <v>30</v>
      </c>
      <c r="B19" s="14">
        <v>370298</v>
      </c>
      <c r="C19" s="14">
        <v>271669</v>
      </c>
      <c r="D19" s="14">
        <v>184950</v>
      </c>
      <c r="E19" s="14">
        <v>45610</v>
      </c>
      <c r="F19" s="14">
        <v>213059</v>
      </c>
      <c r="G19" s="14">
        <v>305452</v>
      </c>
      <c r="H19" s="14">
        <v>251060</v>
      </c>
      <c r="I19" s="14">
        <v>247147</v>
      </c>
      <c r="J19" s="14">
        <v>177527</v>
      </c>
      <c r="K19" s="14">
        <v>236404</v>
      </c>
      <c r="L19" s="14">
        <v>71885</v>
      </c>
      <c r="M19" s="14">
        <v>44265</v>
      </c>
      <c r="N19" s="12">
        <f t="shared" si="2"/>
        <v>2419326</v>
      </c>
      <c r="O19"/>
    </row>
    <row r="20" spans="1:15" ht="18.75" customHeight="1">
      <c r="A20" s="17" t="s">
        <v>13</v>
      </c>
      <c r="B20" s="18">
        <f>B21+B22+B23</f>
        <v>3239317</v>
      </c>
      <c r="C20" s="18">
        <f>C21+C22+C23</f>
        <v>2071854</v>
      </c>
      <c r="D20" s="18">
        <f>D21+D22+D23</f>
        <v>1863941</v>
      </c>
      <c r="E20" s="18">
        <f>E21+E22+E23</f>
        <v>351221</v>
      </c>
      <c r="F20" s="18">
        <f aca="true" t="shared" si="6" ref="F20:M20">F21+F22+F23</f>
        <v>1537801</v>
      </c>
      <c r="G20" s="18">
        <f t="shared" si="6"/>
        <v>2514937</v>
      </c>
      <c r="H20" s="18">
        <f t="shared" si="6"/>
        <v>2666881</v>
      </c>
      <c r="I20" s="18">
        <f t="shared" si="6"/>
        <v>2705631</v>
      </c>
      <c r="J20" s="18">
        <f t="shared" si="6"/>
        <v>1755742</v>
      </c>
      <c r="K20" s="18">
        <f t="shared" si="6"/>
        <v>2731088</v>
      </c>
      <c r="L20" s="18">
        <f t="shared" si="6"/>
        <v>1040340</v>
      </c>
      <c r="M20" s="18">
        <f t="shared" si="6"/>
        <v>550526</v>
      </c>
      <c r="N20" s="12">
        <f aca="true" t="shared" si="7" ref="N20:N26">SUM(B20:M20)</f>
        <v>23029279</v>
      </c>
      <c r="O20"/>
    </row>
    <row r="21" spans="1:15" ht="18.75" customHeight="1">
      <c r="A21" s="13" t="s">
        <v>14</v>
      </c>
      <c r="B21" s="14">
        <v>1779885</v>
      </c>
      <c r="C21" s="14">
        <v>1218528</v>
      </c>
      <c r="D21" s="14">
        <v>1063000</v>
      </c>
      <c r="E21" s="14">
        <v>202538</v>
      </c>
      <c r="F21" s="14">
        <v>870734</v>
      </c>
      <c r="G21" s="14">
        <v>1479113</v>
      </c>
      <c r="H21" s="14">
        <v>1577889</v>
      </c>
      <c r="I21" s="14">
        <v>1558395</v>
      </c>
      <c r="J21" s="14">
        <v>1002401</v>
      </c>
      <c r="K21" s="14">
        <v>1502970</v>
      </c>
      <c r="L21" s="14">
        <v>576800</v>
      </c>
      <c r="M21" s="14">
        <v>299096</v>
      </c>
      <c r="N21" s="12">
        <f t="shared" si="7"/>
        <v>13131349</v>
      </c>
      <c r="O21"/>
    </row>
    <row r="22" spans="1:15" ht="18.75" customHeight="1">
      <c r="A22" s="13" t="s">
        <v>15</v>
      </c>
      <c r="B22" s="14">
        <v>1327725</v>
      </c>
      <c r="C22" s="14">
        <v>746730</v>
      </c>
      <c r="D22" s="14">
        <v>715846</v>
      </c>
      <c r="E22" s="14">
        <v>129351</v>
      </c>
      <c r="F22" s="14">
        <v>579435</v>
      </c>
      <c r="G22" s="14">
        <v>894256</v>
      </c>
      <c r="H22" s="14">
        <v>971017</v>
      </c>
      <c r="I22" s="14">
        <v>1042420</v>
      </c>
      <c r="J22" s="14">
        <v>679391</v>
      </c>
      <c r="K22" s="14">
        <v>1125388</v>
      </c>
      <c r="L22" s="14">
        <v>426159</v>
      </c>
      <c r="M22" s="14">
        <v>233254</v>
      </c>
      <c r="N22" s="12">
        <f t="shared" si="7"/>
        <v>8870972</v>
      </c>
      <c r="O22"/>
    </row>
    <row r="23" spans="1:15" ht="18.75" customHeight="1">
      <c r="A23" s="13" t="s">
        <v>16</v>
      </c>
      <c r="B23" s="14">
        <v>131707</v>
      </c>
      <c r="C23" s="14">
        <v>106596</v>
      </c>
      <c r="D23" s="14">
        <v>85095</v>
      </c>
      <c r="E23" s="14">
        <v>19332</v>
      </c>
      <c r="F23" s="14">
        <v>87632</v>
      </c>
      <c r="G23" s="14">
        <v>141568</v>
      </c>
      <c r="H23" s="14">
        <v>117975</v>
      </c>
      <c r="I23" s="14">
        <v>104816</v>
      </c>
      <c r="J23" s="14">
        <v>73950</v>
      </c>
      <c r="K23" s="14">
        <v>102730</v>
      </c>
      <c r="L23" s="14">
        <v>37381</v>
      </c>
      <c r="M23" s="14">
        <v>18176</v>
      </c>
      <c r="N23" s="12">
        <f t="shared" si="7"/>
        <v>1026958</v>
      </c>
      <c r="O23"/>
    </row>
    <row r="24" spans="1:15" ht="18.75" customHeight="1">
      <c r="A24" s="17" t="s">
        <v>17</v>
      </c>
      <c r="B24" s="14">
        <f>B25+B26</f>
        <v>1196640</v>
      </c>
      <c r="C24" s="14">
        <f>C25+C26</f>
        <v>1042502</v>
      </c>
      <c r="D24" s="14">
        <f>D25+D26</f>
        <v>954399</v>
      </c>
      <c r="E24" s="14">
        <f>E25+E26</f>
        <v>224345</v>
      </c>
      <c r="F24" s="14">
        <f aca="true" t="shared" si="8" ref="F24:M24">F25+F26</f>
        <v>914926</v>
      </c>
      <c r="G24" s="14">
        <f t="shared" si="8"/>
        <v>1431021</v>
      </c>
      <c r="H24" s="14">
        <f t="shared" si="8"/>
        <v>1285398</v>
      </c>
      <c r="I24" s="14">
        <f t="shared" si="8"/>
        <v>923226</v>
      </c>
      <c r="J24" s="14">
        <f t="shared" si="8"/>
        <v>784298</v>
      </c>
      <c r="K24" s="14">
        <f t="shared" si="8"/>
        <v>750435</v>
      </c>
      <c r="L24" s="14">
        <f t="shared" si="8"/>
        <v>251902</v>
      </c>
      <c r="M24" s="14">
        <f t="shared" si="8"/>
        <v>108573</v>
      </c>
      <c r="N24" s="12">
        <f t="shared" si="7"/>
        <v>9867665</v>
      </c>
      <c r="O24"/>
    </row>
    <row r="25" spans="1:15" ht="18.75" customHeight="1">
      <c r="A25" s="13" t="s">
        <v>18</v>
      </c>
      <c r="B25" s="14">
        <v>765851</v>
      </c>
      <c r="C25" s="14">
        <v>667201</v>
      </c>
      <c r="D25" s="14">
        <v>610816</v>
      </c>
      <c r="E25" s="14">
        <v>143580</v>
      </c>
      <c r="F25" s="14">
        <v>585552</v>
      </c>
      <c r="G25" s="14">
        <v>915853</v>
      </c>
      <c r="H25" s="14">
        <v>822653</v>
      </c>
      <c r="I25" s="14">
        <v>590868</v>
      </c>
      <c r="J25" s="14">
        <v>501951</v>
      </c>
      <c r="K25" s="14">
        <v>480277</v>
      </c>
      <c r="L25" s="14">
        <v>161218</v>
      </c>
      <c r="M25" s="14">
        <v>69488</v>
      </c>
      <c r="N25" s="12">
        <f t="shared" si="7"/>
        <v>6315308</v>
      </c>
      <c r="O25"/>
    </row>
    <row r="26" spans="1:15" ht="18.75" customHeight="1">
      <c r="A26" s="13" t="s">
        <v>19</v>
      </c>
      <c r="B26" s="14">
        <v>430789</v>
      </c>
      <c r="C26" s="14">
        <v>375301</v>
      </c>
      <c r="D26" s="14">
        <v>343583</v>
      </c>
      <c r="E26" s="14">
        <v>80765</v>
      </c>
      <c r="F26" s="14">
        <v>329374</v>
      </c>
      <c r="G26" s="14">
        <v>515168</v>
      </c>
      <c r="H26" s="14">
        <v>462745</v>
      </c>
      <c r="I26" s="14">
        <v>332358</v>
      </c>
      <c r="J26" s="14">
        <v>282347</v>
      </c>
      <c r="K26" s="14">
        <v>270158</v>
      </c>
      <c r="L26" s="14">
        <v>90684</v>
      </c>
      <c r="M26" s="14">
        <v>39085</v>
      </c>
      <c r="N26" s="12">
        <f t="shared" si="7"/>
        <v>3552357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20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  <c r="O29"/>
    </row>
    <row r="30" spans="1:15" ht="18.75" customHeight="1">
      <c r="A30" s="17" t="s">
        <v>21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1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69</v>
      </c>
      <c r="B32" s="23">
        <f>(((+B$8+B$20)*B$29)+(B$24*B$30))/B$7</f>
        <v>0.9961190775473265</v>
      </c>
      <c r="C32" s="23">
        <f aca="true" t="shared" si="9" ref="C32:M32">(((+C$8+C$20)*C$29)+(C$24*C$30))/C$7</f>
        <v>0.9929339262938838</v>
      </c>
      <c r="D32" s="23">
        <f t="shared" si="9"/>
        <v>0.9963767643879484</v>
      </c>
      <c r="E32" s="23">
        <f t="shared" si="9"/>
        <v>0.9857187184622789</v>
      </c>
      <c r="F32" s="23">
        <f t="shared" si="9"/>
        <v>0.9963578305727144</v>
      </c>
      <c r="G32" s="23">
        <f t="shared" si="9"/>
        <v>0.9981187827659798</v>
      </c>
      <c r="H32" s="23">
        <f t="shared" si="9"/>
        <v>0.9934513412073698</v>
      </c>
      <c r="I32" s="23">
        <f t="shared" si="9"/>
        <v>0.9952988781642161</v>
      </c>
      <c r="J32" s="23">
        <f t="shared" si="9"/>
        <v>0.9975743160513161</v>
      </c>
      <c r="K32" s="23">
        <f t="shared" si="9"/>
        <v>0.9958114026612822</v>
      </c>
      <c r="L32" s="23">
        <f t="shared" si="9"/>
        <v>0.9972196881285432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22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  <c r="O34"/>
    </row>
    <row r="35" spans="1:14" ht="18.75" customHeight="1">
      <c r="A35" s="17" t="s">
        <v>26</v>
      </c>
      <c r="B35" s="26">
        <f>B32*B34</f>
        <v>1.7570544408857294</v>
      </c>
      <c r="C35" s="26">
        <f>C32*C34</f>
        <v>1.692257290582666</v>
      </c>
      <c r="D35" s="26">
        <f>D32*D34</f>
        <v>1.573478186321448</v>
      </c>
      <c r="E35" s="26">
        <f>E32*E34</f>
        <v>1.9913489550374959</v>
      </c>
      <c r="F35" s="26">
        <f aca="true" t="shared" si="10" ref="F35:M35">F32*F34</f>
        <v>1.8351914881318827</v>
      </c>
      <c r="G35" s="26">
        <f t="shared" si="10"/>
        <v>1.4578522941079899</v>
      </c>
      <c r="H35" s="26">
        <f t="shared" si="10"/>
        <v>1.6931391208197202</v>
      </c>
      <c r="I35" s="26">
        <f t="shared" si="10"/>
        <v>1.6558787436018063</v>
      </c>
      <c r="J35" s="26">
        <f t="shared" si="10"/>
        <v>1.8691549959853508</v>
      </c>
      <c r="K35" s="26">
        <f t="shared" si="10"/>
        <v>1.7839961278676872</v>
      </c>
      <c r="L35" s="26">
        <f t="shared" si="10"/>
        <v>2.1218840523999143</v>
      </c>
      <c r="M35" s="26">
        <f t="shared" si="10"/>
        <v>2.089</v>
      </c>
      <c r="N35" s="27"/>
    </row>
    <row r="36" spans="1:15" ht="18.75" customHeight="1">
      <c r="A36" s="60" t="s">
        <v>161</v>
      </c>
      <c r="B36" s="26">
        <v>-0.0016241857</v>
      </c>
      <c r="C36" s="26">
        <v>-0.0055593009</v>
      </c>
      <c r="D36" s="26">
        <v>-0.0004408233</v>
      </c>
      <c r="E36" s="26">
        <v>0</v>
      </c>
      <c r="F36" s="26">
        <v>-0.0013742225</v>
      </c>
      <c r="G36" s="26">
        <v>-0.0010170727</v>
      </c>
      <c r="H36" s="26">
        <v>-0.0012717637</v>
      </c>
      <c r="I36" s="26">
        <v>0</v>
      </c>
      <c r="J36" s="26">
        <v>-0.0004203517</v>
      </c>
      <c r="K36" s="26">
        <v>0</v>
      </c>
      <c r="L36" s="26">
        <v>0</v>
      </c>
      <c r="M36" s="26">
        <v>-0.000204</v>
      </c>
      <c r="N36" s="61"/>
      <c r="O36"/>
    </row>
    <row r="37" spans="1:14" ht="15" customHeight="1">
      <c r="A37" s="60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1"/>
    </row>
    <row r="38" spans="1:14" ht="18.75" customHeight="1">
      <c r="A38" s="63" t="s">
        <v>160</v>
      </c>
      <c r="B38" s="64">
        <v>11898.400000000001</v>
      </c>
      <c r="C38" s="64">
        <v>56889.75999999999</v>
      </c>
      <c r="D38" s="64">
        <v>1266.8799999999999</v>
      </c>
      <c r="E38" s="64">
        <v>0</v>
      </c>
      <c r="F38" s="64">
        <v>11517.480000000003</v>
      </c>
      <c r="G38" s="64">
        <v>12994.079999999994</v>
      </c>
      <c r="H38" s="64">
        <v>16242.600000000008</v>
      </c>
      <c r="I38" s="64">
        <v>0</v>
      </c>
      <c r="J38" s="64">
        <v>3445.4000000000015</v>
      </c>
      <c r="K38" s="64">
        <v>0</v>
      </c>
      <c r="L38" s="64">
        <v>0</v>
      </c>
      <c r="M38" s="64">
        <v>312.44</v>
      </c>
      <c r="N38" s="30">
        <f>SUM(B38:M38)</f>
        <v>114567.03999999998</v>
      </c>
    </row>
    <row r="39" spans="1:15" ht="18.75" customHeight="1">
      <c r="A39" s="60" t="s">
        <v>134</v>
      </c>
      <c r="B39" s="65">
        <v>214</v>
      </c>
      <c r="C39" s="65">
        <v>583</v>
      </c>
      <c r="D39" s="65">
        <v>43</v>
      </c>
      <c r="E39" s="65">
        <v>0</v>
      </c>
      <c r="F39" s="65">
        <v>117</v>
      </c>
      <c r="G39" s="65">
        <v>132</v>
      </c>
      <c r="H39" s="65">
        <v>165</v>
      </c>
      <c r="I39" s="65">
        <v>0</v>
      </c>
      <c r="J39" s="65">
        <v>35</v>
      </c>
      <c r="K39" s="65">
        <v>0</v>
      </c>
      <c r="L39" s="65">
        <v>0</v>
      </c>
      <c r="M39" s="65">
        <v>5</v>
      </c>
      <c r="N39" s="12">
        <f>SUM(B39:M39)</f>
        <v>1294</v>
      </c>
      <c r="O39"/>
    </row>
    <row r="40" spans="1:15" ht="18.75" customHeight="1">
      <c r="A40" s="60" t="s">
        <v>72</v>
      </c>
      <c r="B40" s="61">
        <v>4.28</v>
      </c>
      <c r="C40" s="61">
        <v>4.28</v>
      </c>
      <c r="D40" s="61">
        <v>0</v>
      </c>
      <c r="E40" s="61">
        <v>0</v>
      </c>
      <c r="F40" s="61">
        <v>4.28</v>
      </c>
      <c r="G40" s="61">
        <v>4.28</v>
      </c>
      <c r="H40" s="61">
        <v>4.28</v>
      </c>
      <c r="I40" s="61">
        <v>0</v>
      </c>
      <c r="J40" s="61">
        <v>4.28</v>
      </c>
      <c r="K40" s="61">
        <v>0</v>
      </c>
      <c r="L40" s="61">
        <v>0</v>
      </c>
      <c r="M40" s="61">
        <v>0</v>
      </c>
      <c r="N40" s="61">
        <v>0</v>
      </c>
      <c r="O40"/>
    </row>
    <row r="41" spans="1:14" ht="15" customHeight="1">
      <c r="A41" s="60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1"/>
    </row>
    <row r="42" spans="1:14" ht="18.75" customHeight="1">
      <c r="A42" s="28" t="s">
        <v>81</v>
      </c>
      <c r="B42" s="29">
        <f>B43+B44+B45</f>
        <v>17988770.778059874</v>
      </c>
      <c r="C42" s="29">
        <f aca="true" t="shared" si="11" ref="C42:N42">C43+C44+C45</f>
        <v>13121629.229623077</v>
      </c>
      <c r="D42" s="29">
        <f t="shared" si="11"/>
        <v>11978489.793369204</v>
      </c>
      <c r="E42" s="29">
        <f t="shared" si="11"/>
        <v>2949906.6793833</v>
      </c>
      <c r="F42" s="29">
        <f>F43+F44+F45</f>
        <v>11205589.87586552</v>
      </c>
      <c r="G42" s="29">
        <f>G43+G44+G45</f>
        <v>14641211.53541946</v>
      </c>
      <c r="H42" s="29">
        <f t="shared" si="11"/>
        <v>16056031.003387582</v>
      </c>
      <c r="I42" s="29">
        <f t="shared" si="11"/>
        <v>14438365.157928718</v>
      </c>
      <c r="J42" s="29">
        <f t="shared" si="11"/>
        <v>11846141.812102417</v>
      </c>
      <c r="K42" s="29">
        <f t="shared" si="11"/>
        <v>13839687.13720175</v>
      </c>
      <c r="L42" s="29">
        <f t="shared" si="11"/>
        <v>6978568.9751557205</v>
      </c>
      <c r="M42" s="29">
        <f t="shared" si="11"/>
        <v>3801073.5995784</v>
      </c>
      <c r="N42" s="29">
        <f t="shared" si="11"/>
        <v>138845465.57707503</v>
      </c>
    </row>
    <row r="43" spans="1:14" ht="18.75" customHeight="1">
      <c r="A43" s="66" t="s">
        <v>82</v>
      </c>
      <c r="B43" s="61">
        <f aca="true" t="shared" si="12" ref="B43:H43">B35*B7</f>
        <v>17986151.03808664</v>
      </c>
      <c r="C43" s="61">
        <f t="shared" si="12"/>
        <v>13107637.759573499</v>
      </c>
      <c r="D43" s="61">
        <f t="shared" si="12"/>
        <v>11978211.263366878</v>
      </c>
      <c r="E43" s="61">
        <f t="shared" si="12"/>
        <v>2949906.6793833</v>
      </c>
      <c r="F43" s="61">
        <f t="shared" si="12"/>
        <v>11202462.135854581</v>
      </c>
      <c r="G43" s="61">
        <f t="shared" si="12"/>
        <v>14638430.46540168</v>
      </c>
      <c r="H43" s="61">
        <f t="shared" si="12"/>
        <v>16051847.763409378</v>
      </c>
      <c r="I43" s="61">
        <f>I35*I7</f>
        <v>14438365.157928718</v>
      </c>
      <c r="J43" s="61">
        <f>J35*J7</f>
        <v>11845360.44211304</v>
      </c>
      <c r="K43" s="61">
        <f>K35*K7</f>
        <v>13839687.13720175</v>
      </c>
      <c r="L43" s="61">
        <f>L35*L7</f>
        <v>6978568.9751557205</v>
      </c>
      <c r="M43" s="61">
        <f>M35*M7</f>
        <v>3800993.992</v>
      </c>
      <c r="N43" s="64">
        <f>SUM(B43:M43)</f>
        <v>138817622.8094752</v>
      </c>
    </row>
    <row r="44" spans="1:14" ht="18.75" customHeight="1">
      <c r="A44" s="66" t="s">
        <v>83</v>
      </c>
      <c r="B44" s="61">
        <v>-9278.6600267679</v>
      </c>
      <c r="C44" s="61">
        <v>-42898.2899504213</v>
      </c>
      <c r="D44" s="61">
        <v>-988.3499976747999</v>
      </c>
      <c r="E44" s="61">
        <v>0</v>
      </c>
      <c r="F44" s="61">
        <v>-8389.739989060401</v>
      </c>
      <c r="G44" s="61">
        <v>-10213.009982219399</v>
      </c>
      <c r="H44" s="61">
        <v>-12059.360021796598</v>
      </c>
      <c r="I44" s="61">
        <v>0</v>
      </c>
      <c r="J44" s="61">
        <v>-2664.0300106243994</v>
      </c>
      <c r="K44" s="61">
        <v>0</v>
      </c>
      <c r="L44" s="61">
        <v>0</v>
      </c>
      <c r="M44" s="61">
        <v>-232.8324216</v>
      </c>
      <c r="N44" s="30">
        <f>SUM(B44:M44)</f>
        <v>-86724.2724001648</v>
      </c>
    </row>
    <row r="45" spans="1:14" ht="18.75" customHeight="1">
      <c r="A45" s="66" t="s">
        <v>84</v>
      </c>
      <c r="B45" s="61">
        <v>11898.400000000001</v>
      </c>
      <c r="C45" s="61">
        <v>56889.75999999999</v>
      </c>
      <c r="D45" s="61">
        <v>1266.8799999999999</v>
      </c>
      <c r="E45" s="61">
        <v>0</v>
      </c>
      <c r="F45" s="61">
        <v>11517.480000000003</v>
      </c>
      <c r="G45" s="61">
        <v>12994.079999999994</v>
      </c>
      <c r="H45" s="61">
        <v>16242.600000000008</v>
      </c>
      <c r="I45" s="61">
        <v>0</v>
      </c>
      <c r="J45" s="61">
        <v>3445.4000000000015</v>
      </c>
      <c r="K45" s="61">
        <v>0</v>
      </c>
      <c r="L45" s="61">
        <v>0</v>
      </c>
      <c r="M45" s="61">
        <v>312.44</v>
      </c>
      <c r="N45" s="64">
        <f>SUM(B45:M45)</f>
        <v>114567.03999999998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7"/>
    </row>
    <row r="47" spans="1:16" ht="18.75" customHeight="1">
      <c r="A47" s="2" t="s">
        <v>85</v>
      </c>
      <c r="B47" s="30">
        <f aca="true" t="shared" si="13" ref="B47:N47">+B48+B51+B59</f>
        <v>-2387510.58</v>
      </c>
      <c r="C47" s="30">
        <f t="shared" si="13"/>
        <v>-2323963.11</v>
      </c>
      <c r="D47" s="30">
        <f t="shared" si="13"/>
        <v>-1344277.17</v>
      </c>
      <c r="E47" s="30">
        <f t="shared" si="13"/>
        <v>-242519.15999999997</v>
      </c>
      <c r="F47" s="30">
        <f t="shared" si="13"/>
        <v>-815497.48</v>
      </c>
      <c r="G47" s="30">
        <f t="shared" si="13"/>
        <v>-1623833.8599999999</v>
      </c>
      <c r="H47" s="30">
        <f t="shared" si="13"/>
        <v>-1694689.8400000003</v>
      </c>
      <c r="I47" s="30">
        <f t="shared" si="13"/>
        <v>-1135352.58</v>
      </c>
      <c r="J47" s="30">
        <f t="shared" si="13"/>
        <v>-1594164.01</v>
      </c>
      <c r="K47" s="30">
        <f t="shared" si="13"/>
        <v>-1220678.62</v>
      </c>
      <c r="L47" s="30">
        <f t="shared" si="13"/>
        <v>-993874.73</v>
      </c>
      <c r="M47" s="30">
        <f t="shared" si="13"/>
        <v>-539945.6699999999</v>
      </c>
      <c r="N47" s="30">
        <f t="shared" si="13"/>
        <v>-15916306.809999999</v>
      </c>
      <c r="P47" s="47"/>
    </row>
    <row r="48" spans="1:16" ht="18.75" customHeight="1">
      <c r="A48" s="17" t="s">
        <v>86</v>
      </c>
      <c r="B48" s="31">
        <f>B49+B50</f>
        <v>-2311897</v>
      </c>
      <c r="C48" s="31">
        <f>C49+C50</f>
        <v>-2290022</v>
      </c>
      <c r="D48" s="31">
        <f>D49+D50</f>
        <v>-1451068.5</v>
      </c>
      <c r="E48" s="31">
        <f>E49+E50</f>
        <v>-308952</v>
      </c>
      <c r="F48" s="31">
        <f aca="true" t="shared" si="14" ref="F48:M48">F49+F50</f>
        <v>-1157908.5</v>
      </c>
      <c r="G48" s="31">
        <f t="shared" si="14"/>
        <v>-2180493</v>
      </c>
      <c r="H48" s="31">
        <f t="shared" si="14"/>
        <v>-2778709.5</v>
      </c>
      <c r="I48" s="31">
        <f t="shared" si="14"/>
        <v>-1429557.5</v>
      </c>
      <c r="J48" s="31">
        <f t="shared" si="14"/>
        <v>-1717597</v>
      </c>
      <c r="K48" s="31">
        <f t="shared" si="14"/>
        <v>-1413527.5</v>
      </c>
      <c r="L48" s="31">
        <f t="shared" si="14"/>
        <v>-1006453</v>
      </c>
      <c r="M48" s="31">
        <f t="shared" si="14"/>
        <v>-571322.5</v>
      </c>
      <c r="N48" s="30">
        <f aca="true" t="shared" si="15" ref="N48:N59">SUM(B48:M48)</f>
        <v>-18617508</v>
      </c>
      <c r="P48" s="47"/>
    </row>
    <row r="49" spans="1:16" ht="18.75" customHeight="1">
      <c r="A49" s="13" t="s">
        <v>87</v>
      </c>
      <c r="B49" s="20">
        <f>ROUND(-B9*$D$3,2)</f>
        <v>-2311897</v>
      </c>
      <c r="C49" s="20">
        <f>ROUND(-C9*$D$3,2)</f>
        <v>-2290022</v>
      </c>
      <c r="D49" s="20">
        <f>ROUND(-D9*$D$3,2)</f>
        <v>-1451068.5</v>
      </c>
      <c r="E49" s="20">
        <f>ROUND(-E9*$D$3,2)</f>
        <v>-308952</v>
      </c>
      <c r="F49" s="20">
        <f aca="true" t="shared" si="16" ref="F49:M49">ROUND(-F9*$D$3,2)</f>
        <v>-1157908.5</v>
      </c>
      <c r="G49" s="20">
        <f t="shared" si="16"/>
        <v>-2180493</v>
      </c>
      <c r="H49" s="20">
        <f t="shared" si="16"/>
        <v>-2778709.5</v>
      </c>
      <c r="I49" s="20">
        <f t="shared" si="16"/>
        <v>-1429557.5</v>
      </c>
      <c r="J49" s="20">
        <f t="shared" si="16"/>
        <v>-1717597</v>
      </c>
      <c r="K49" s="20">
        <f t="shared" si="16"/>
        <v>-1413527.5</v>
      </c>
      <c r="L49" s="20">
        <f t="shared" si="16"/>
        <v>-1006453</v>
      </c>
      <c r="M49" s="20">
        <f t="shared" si="16"/>
        <v>-571322.5</v>
      </c>
      <c r="N49" s="54">
        <f t="shared" si="15"/>
        <v>-18617508</v>
      </c>
      <c r="O49"/>
      <c r="P49" s="47"/>
    </row>
    <row r="50" spans="1:16" ht="18.75" customHeight="1">
      <c r="A50" s="13" t="s">
        <v>88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17" ref="F50:M50">ROUND(F11*$D$3,2)</f>
        <v>0</v>
      </c>
      <c r="G50" s="20">
        <f t="shared" si="17"/>
        <v>0</v>
      </c>
      <c r="H50" s="20">
        <f t="shared" si="17"/>
        <v>0</v>
      </c>
      <c r="I50" s="20">
        <f t="shared" si="17"/>
        <v>0</v>
      </c>
      <c r="J50" s="20">
        <f t="shared" si="17"/>
        <v>0</v>
      </c>
      <c r="K50" s="20">
        <f t="shared" si="17"/>
        <v>0</v>
      </c>
      <c r="L50" s="20">
        <f t="shared" si="17"/>
        <v>0</v>
      </c>
      <c r="M50" s="20">
        <f t="shared" si="17"/>
        <v>0</v>
      </c>
      <c r="N50" s="54">
        <f>SUM(B50:M50)</f>
        <v>0</v>
      </c>
      <c r="O50"/>
      <c r="P50" s="47"/>
    </row>
    <row r="51" spans="1:16" ht="18.75" customHeight="1">
      <c r="A51" s="17" t="s">
        <v>89</v>
      </c>
      <c r="B51" s="31">
        <f>SUM(B52:B58)</f>
        <v>-107025.24000000002</v>
      </c>
      <c r="C51" s="31">
        <f aca="true" t="shared" si="18" ref="C51:M51">SUM(C52:C58)</f>
        <v>-33941.11</v>
      </c>
      <c r="D51" s="31">
        <f t="shared" si="18"/>
        <v>-66575.95999999999</v>
      </c>
      <c r="E51" s="31">
        <f t="shared" si="18"/>
        <v>-25614.800000000007</v>
      </c>
      <c r="F51" s="31">
        <f t="shared" si="18"/>
        <v>-49720.92000000001</v>
      </c>
      <c r="G51" s="31">
        <f t="shared" si="18"/>
        <v>-56877.31999999998</v>
      </c>
      <c r="H51" s="31">
        <f t="shared" si="18"/>
        <v>-72889.87</v>
      </c>
      <c r="I51" s="31">
        <f t="shared" si="18"/>
        <v>-140190.71000000002</v>
      </c>
      <c r="J51" s="31">
        <f t="shared" si="18"/>
        <v>-95762.51999999996</v>
      </c>
      <c r="K51" s="31">
        <f t="shared" si="18"/>
        <v>-124605.5</v>
      </c>
      <c r="L51" s="31">
        <f t="shared" si="18"/>
        <v>-35486.90999999999</v>
      </c>
      <c r="M51" s="31">
        <f t="shared" si="18"/>
        <v>-17564.72000000001</v>
      </c>
      <c r="N51" s="31">
        <f>SUM(N52:N58)</f>
        <v>-826255.58</v>
      </c>
      <c r="P51" s="47"/>
    </row>
    <row r="52" spans="1:15" ht="18.75" customHeight="1">
      <c r="A52" s="13" t="s">
        <v>90</v>
      </c>
      <c r="B52" s="20">
        <v>-67769.08</v>
      </c>
      <c r="C52" s="20">
        <v>-36416.67</v>
      </c>
      <c r="D52" s="20">
        <v>-25458</v>
      </c>
      <c r="E52" s="20">
        <v>-7380</v>
      </c>
      <c r="F52" s="20">
        <v>-11034</v>
      </c>
      <c r="G52" s="20">
        <v>-7362</v>
      </c>
      <c r="H52" s="20">
        <v>-11929.15</v>
      </c>
      <c r="I52" s="20">
        <v>-73941.35</v>
      </c>
      <c r="J52" s="20">
        <v>-19755</v>
      </c>
      <c r="K52" s="20">
        <v>-57174.86</v>
      </c>
      <c r="L52" s="20">
        <v>-4281.43</v>
      </c>
      <c r="M52" s="20">
        <v>-1305</v>
      </c>
      <c r="N52" s="27">
        <f t="shared" si="15"/>
        <v>-323806.54</v>
      </c>
      <c r="O52"/>
    </row>
    <row r="53" spans="1:15" ht="18.75" customHeight="1">
      <c r="A53" s="13" t="s">
        <v>91</v>
      </c>
      <c r="B53" s="20">
        <v>0</v>
      </c>
      <c r="C53" s="20">
        <v>-315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-315</v>
      </c>
      <c r="J53" s="20">
        <v>0</v>
      </c>
      <c r="K53" s="20">
        <v>-315</v>
      </c>
      <c r="L53" s="20">
        <v>0</v>
      </c>
      <c r="M53" s="20">
        <v>0</v>
      </c>
      <c r="N53" s="27">
        <f t="shared" si="15"/>
        <v>-945</v>
      </c>
      <c r="O53"/>
    </row>
    <row r="54" spans="1:15" ht="18.75" customHeight="1">
      <c r="A54" s="13" t="s">
        <v>92</v>
      </c>
      <c r="B54" s="20">
        <v>0</v>
      </c>
      <c r="C54" s="20">
        <v>0</v>
      </c>
      <c r="D54" s="20">
        <v>0</v>
      </c>
      <c r="E54" s="20">
        <v>-1500</v>
      </c>
      <c r="F54" s="20">
        <v>0</v>
      </c>
      <c r="G54" s="20">
        <v>0</v>
      </c>
      <c r="H54" s="20">
        <v>-8000</v>
      </c>
      <c r="I54" s="20">
        <v>-5000</v>
      </c>
      <c r="J54" s="20">
        <v>-26000</v>
      </c>
      <c r="K54" s="20">
        <v>-5000</v>
      </c>
      <c r="L54" s="20">
        <v>0</v>
      </c>
      <c r="M54" s="20">
        <v>0</v>
      </c>
      <c r="N54" s="27">
        <f t="shared" si="15"/>
        <v>-45500</v>
      </c>
      <c r="O54"/>
    </row>
    <row r="55" spans="1:15" ht="18.75" customHeight="1">
      <c r="A55" s="13" t="s">
        <v>93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15"/>
        <v>0</v>
      </c>
      <c r="O55"/>
    </row>
    <row r="56" spans="1:15" ht="18.75" customHeight="1">
      <c r="A56" s="13" t="s">
        <v>94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7">
        <f t="shared" si="15"/>
        <v>0</v>
      </c>
      <c r="O56"/>
    </row>
    <row r="57" spans="1:15" ht="18.75" customHeight="1">
      <c r="A57" s="16" t="s">
        <v>95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7">
        <f t="shared" si="15"/>
        <v>0</v>
      </c>
      <c r="O57"/>
    </row>
    <row r="58" spans="1:15" ht="18.75" customHeight="1">
      <c r="A58" s="16" t="s">
        <v>96</v>
      </c>
      <c r="B58" s="20">
        <v>-39256.16000000001</v>
      </c>
      <c r="C58" s="20">
        <v>2790.5600000000004</v>
      </c>
      <c r="D58" s="20">
        <v>-41117.96</v>
      </c>
      <c r="E58" s="20">
        <v>-16734.800000000007</v>
      </c>
      <c r="F58" s="20">
        <v>-38686.92000000001</v>
      </c>
      <c r="G58" s="20">
        <v>-49515.31999999998</v>
      </c>
      <c r="H58" s="20">
        <v>-52960.719999999994</v>
      </c>
      <c r="I58" s="20">
        <v>-60934.36</v>
      </c>
      <c r="J58" s="20">
        <v>-50007.51999999997</v>
      </c>
      <c r="K58" s="20">
        <v>-62115.64</v>
      </c>
      <c r="L58" s="20">
        <v>-31205.479999999985</v>
      </c>
      <c r="M58" s="20">
        <v>-16259.720000000007</v>
      </c>
      <c r="N58" s="27">
        <f t="shared" si="15"/>
        <v>-456004.04</v>
      </c>
      <c r="O58"/>
    </row>
    <row r="59" spans="1:15" ht="18.75" customHeight="1">
      <c r="A59" s="17" t="s">
        <v>130</v>
      </c>
      <c r="B59" s="20">
        <v>31411.66</v>
      </c>
      <c r="C59" s="20">
        <v>0</v>
      </c>
      <c r="D59" s="20">
        <v>173367.29</v>
      </c>
      <c r="E59" s="20">
        <v>92047.64000000001</v>
      </c>
      <c r="F59" s="20">
        <v>392131.94</v>
      </c>
      <c r="G59" s="20">
        <v>613536.46</v>
      </c>
      <c r="H59" s="20">
        <v>1156909.5299999998</v>
      </c>
      <c r="I59" s="20">
        <v>434395.63</v>
      </c>
      <c r="J59" s="20">
        <v>219195.51</v>
      </c>
      <c r="K59" s="20">
        <v>317454.38</v>
      </c>
      <c r="L59" s="20">
        <v>48065.17999999999</v>
      </c>
      <c r="M59" s="20">
        <v>48941.55</v>
      </c>
      <c r="N59" s="27">
        <f t="shared" si="15"/>
        <v>3527456.769999999</v>
      </c>
      <c r="O59"/>
    </row>
    <row r="60" spans="1:14" ht="15" customHeight="1">
      <c r="A60" s="37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6" ht="15.75">
      <c r="A61" s="2" t="s">
        <v>97</v>
      </c>
      <c r="B61" s="20">
        <f aca="true" t="shared" si="19" ref="B61:M61">+B42+B47</f>
        <v>15601260.198059874</v>
      </c>
      <c r="C61" s="20">
        <f t="shared" si="19"/>
        <v>10797666.119623078</v>
      </c>
      <c r="D61" s="20">
        <f t="shared" si="19"/>
        <v>10634212.623369204</v>
      </c>
      <c r="E61" s="20">
        <f t="shared" si="19"/>
        <v>2707387.5193832996</v>
      </c>
      <c r="F61" s="20">
        <f t="shared" si="19"/>
        <v>10390092.39586552</v>
      </c>
      <c r="G61" s="20">
        <f t="shared" si="19"/>
        <v>13017377.675419461</v>
      </c>
      <c r="H61" s="20">
        <f t="shared" si="19"/>
        <v>14361341.163387582</v>
      </c>
      <c r="I61" s="20">
        <f t="shared" si="19"/>
        <v>13303012.577928718</v>
      </c>
      <c r="J61" s="20">
        <f t="shared" si="19"/>
        <v>10251977.802102417</v>
      </c>
      <c r="K61" s="20">
        <f t="shared" si="19"/>
        <v>12619008.517201751</v>
      </c>
      <c r="L61" s="20">
        <f t="shared" si="19"/>
        <v>5984694.24515572</v>
      </c>
      <c r="M61" s="20">
        <f t="shared" si="19"/>
        <v>3261127.9295784</v>
      </c>
      <c r="N61" s="34">
        <f>SUM(B61:M61)</f>
        <v>122929158.76707502</v>
      </c>
      <c r="O61"/>
      <c r="P61" s="47"/>
    </row>
    <row r="62" spans="1:16" ht="15" customHeight="1">
      <c r="A62" s="40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9"/>
    </row>
    <row r="63" spans="1:16" ht="15" customHeight="1">
      <c r="A63" s="33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P63" s="69">
        <f>+N64-N61</f>
        <v>-0.07707501947879791</v>
      </c>
    </row>
    <row r="64" spans="1:16" ht="18.75" customHeight="1">
      <c r="A64" s="2" t="s">
        <v>98</v>
      </c>
      <c r="B64" s="42">
        <f>SUM(B65:B78)</f>
        <v>15601260.21</v>
      </c>
      <c r="C64" s="42">
        <f aca="true" t="shared" si="20" ref="C64:M64">SUM(C65:C78)</f>
        <v>10797666.08</v>
      </c>
      <c r="D64" s="42">
        <f t="shared" si="20"/>
        <v>10634212.65</v>
      </c>
      <c r="E64" s="42">
        <f t="shared" si="20"/>
        <v>2707387.51</v>
      </c>
      <c r="F64" s="42">
        <f t="shared" si="20"/>
        <v>10390092.4</v>
      </c>
      <c r="G64" s="42">
        <f t="shared" si="20"/>
        <v>13017377.679999996</v>
      </c>
      <c r="H64" s="42">
        <f t="shared" si="20"/>
        <v>14361341.159999998</v>
      </c>
      <c r="I64" s="42">
        <f t="shared" si="20"/>
        <v>13303012.560000002</v>
      </c>
      <c r="J64" s="42">
        <f t="shared" si="20"/>
        <v>10251977.77</v>
      </c>
      <c r="K64" s="42">
        <f t="shared" si="20"/>
        <v>12619008.500000002</v>
      </c>
      <c r="L64" s="42">
        <f t="shared" si="20"/>
        <v>5984694.23</v>
      </c>
      <c r="M64" s="42">
        <f t="shared" si="20"/>
        <v>3261127.94</v>
      </c>
      <c r="N64" s="34">
        <f>SUM(N65:N78)</f>
        <v>122929158.69</v>
      </c>
      <c r="P64" s="47"/>
    </row>
    <row r="65" spans="1:14" ht="18.75" customHeight="1">
      <c r="A65" s="17" t="s">
        <v>135</v>
      </c>
      <c r="B65" s="42">
        <v>3159544.420000001</v>
      </c>
      <c r="C65" s="42">
        <v>3006368.1700000004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4">
        <f>SUM(B65:M65)</f>
        <v>6165912.590000002</v>
      </c>
    </row>
    <row r="66" spans="1:14" ht="18.75" customHeight="1">
      <c r="A66" s="17" t="s">
        <v>136</v>
      </c>
      <c r="B66" s="42">
        <v>12441715.79</v>
      </c>
      <c r="C66" s="42">
        <v>7791297.91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4">
        <f aca="true" t="shared" si="21" ref="N66:N77">SUM(B66:M66)</f>
        <v>20233013.7</v>
      </c>
    </row>
    <row r="67" spans="1:14" ht="18.75" customHeight="1">
      <c r="A67" s="17" t="s">
        <v>99</v>
      </c>
      <c r="B67" s="41">
        <v>0</v>
      </c>
      <c r="C67" s="41">
        <v>0</v>
      </c>
      <c r="D67" s="31">
        <v>10634212.65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1">
        <f t="shared" si="21"/>
        <v>10634212.65</v>
      </c>
    </row>
    <row r="68" spans="1:14" ht="18.75" customHeight="1">
      <c r="A68" s="17" t="s">
        <v>100</v>
      </c>
      <c r="B68" s="41">
        <v>0</v>
      </c>
      <c r="C68" s="41">
        <v>0</v>
      </c>
      <c r="D68" s="41">
        <v>0</v>
      </c>
      <c r="E68" s="31">
        <v>2707387.51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4">
        <f t="shared" si="21"/>
        <v>2707387.51</v>
      </c>
    </row>
    <row r="69" spans="1:14" ht="18.75" customHeight="1">
      <c r="A69" s="17" t="s">
        <v>101</v>
      </c>
      <c r="B69" s="41">
        <v>0</v>
      </c>
      <c r="C69" s="41">
        <v>0</v>
      </c>
      <c r="D69" s="41">
        <v>0</v>
      </c>
      <c r="E69" s="41">
        <v>0</v>
      </c>
      <c r="F69" s="31">
        <v>10390092.4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1">
        <f t="shared" si="21"/>
        <v>10390092.4</v>
      </c>
    </row>
    <row r="70" spans="1:14" ht="18.75" customHeight="1">
      <c r="A70" s="17" t="s">
        <v>102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13017377.679999996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4">
        <f t="shared" si="21"/>
        <v>13017377.679999996</v>
      </c>
    </row>
    <row r="71" spans="1:14" ht="18.75" customHeight="1">
      <c r="A71" s="17" t="s">
        <v>103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10925991.589999998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4">
        <f t="shared" si="21"/>
        <v>10925991.589999998</v>
      </c>
    </row>
    <row r="72" spans="1:14" ht="18.75" customHeight="1">
      <c r="A72" s="17" t="s">
        <v>104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3435349.5700000003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4">
        <f t="shared" si="21"/>
        <v>3435349.5700000003</v>
      </c>
    </row>
    <row r="73" spans="1:14" ht="18.75" customHeight="1">
      <c r="A73" s="17" t="s">
        <v>105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31">
        <v>13303012.560000002</v>
      </c>
      <c r="J73" s="41">
        <v>0</v>
      </c>
      <c r="K73" s="41">
        <v>0</v>
      </c>
      <c r="L73" s="41">
        <v>0</v>
      </c>
      <c r="M73" s="41">
        <v>0</v>
      </c>
      <c r="N73" s="31">
        <f t="shared" si="21"/>
        <v>13303012.560000002</v>
      </c>
    </row>
    <row r="74" spans="1:14" ht="18.75" customHeight="1">
      <c r="A74" s="17" t="s">
        <v>106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31">
        <v>10251977.77</v>
      </c>
      <c r="K74" s="41">
        <v>0</v>
      </c>
      <c r="L74" s="41">
        <v>0</v>
      </c>
      <c r="M74" s="41">
        <v>0</v>
      </c>
      <c r="N74" s="34">
        <f t="shared" si="21"/>
        <v>10251977.77</v>
      </c>
    </row>
    <row r="75" spans="1:14" ht="18.75" customHeight="1">
      <c r="A75" s="17" t="s">
        <v>107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31">
        <v>12619008.500000002</v>
      </c>
      <c r="L75" s="41">
        <v>0</v>
      </c>
      <c r="M75" s="41">
        <v>0</v>
      </c>
      <c r="N75" s="31">
        <f t="shared" si="21"/>
        <v>12619008.500000002</v>
      </c>
    </row>
    <row r="76" spans="1:14" ht="18.75" customHeight="1">
      <c r="A76" s="17" t="s">
        <v>108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31">
        <v>5984694.23</v>
      </c>
      <c r="M76" s="41">
        <v>0</v>
      </c>
      <c r="N76" s="34">
        <f t="shared" si="21"/>
        <v>5984694.23</v>
      </c>
    </row>
    <row r="77" spans="1:15" ht="18.75" customHeight="1">
      <c r="A77" s="17" t="s">
        <v>109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31">
        <v>3261127.94</v>
      </c>
      <c r="N77" s="31">
        <f t="shared" si="21"/>
        <v>3261127.94</v>
      </c>
      <c r="O77"/>
    </row>
    <row r="78" spans="1:15" ht="18.75" customHeight="1">
      <c r="A78" s="40" t="s">
        <v>110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f>SUM(B78:M78)</f>
        <v>0</v>
      </c>
      <c r="O78"/>
    </row>
    <row r="79" spans="1:14" ht="17.25" customHeight="1">
      <c r="A79" s="80"/>
      <c r="B79" s="81">
        <v>0</v>
      </c>
      <c r="C79" s="81">
        <v>0</v>
      </c>
      <c r="D79" s="81">
        <v>0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81"/>
      <c r="K79" s="81"/>
      <c r="L79" s="81">
        <v>0</v>
      </c>
      <c r="M79" s="81">
        <v>0</v>
      </c>
      <c r="N79" s="81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131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4"/>
    </row>
    <row r="82" spans="1:14" ht="18.75" customHeight="1">
      <c r="A82" s="17" t="s">
        <v>137</v>
      </c>
      <c r="B82" s="52">
        <v>1.970306198118187</v>
      </c>
      <c r="C82" s="52">
        <v>1.9647055396763753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4"/>
    </row>
    <row r="83" spans="1:14" ht="18.75" customHeight="1">
      <c r="A83" s="17" t="s">
        <v>138</v>
      </c>
      <c r="B83" s="52">
        <v>1.710821048585193</v>
      </c>
      <c r="C83" s="52">
        <v>1.606711991265927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4"/>
    </row>
    <row r="84" spans="1:14" ht="18.75" customHeight="1">
      <c r="A84" s="17" t="s">
        <v>113</v>
      </c>
      <c r="B84" s="52">
        <v>0</v>
      </c>
      <c r="C84" s="52">
        <v>0</v>
      </c>
      <c r="D84" s="24">
        <v>1.5736111782212652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1"/>
    </row>
    <row r="85" spans="1:14" ht="18.75" customHeight="1">
      <c r="A85" s="17" t="s">
        <v>114</v>
      </c>
      <c r="B85" s="52">
        <v>0</v>
      </c>
      <c r="C85" s="52">
        <v>0</v>
      </c>
      <c r="D85" s="52">
        <v>0</v>
      </c>
      <c r="E85" s="52">
        <v>1.99003222386519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4"/>
    </row>
    <row r="86" spans="1:14" ht="18.75" customHeight="1">
      <c r="A86" s="17" t="s">
        <v>115</v>
      </c>
      <c r="B86" s="52">
        <v>0</v>
      </c>
      <c r="C86" s="52">
        <v>0</v>
      </c>
      <c r="D86" s="52">
        <v>0</v>
      </c>
      <c r="E86" s="52">
        <v>0</v>
      </c>
      <c r="F86" s="52">
        <v>1.8352277685320373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1"/>
    </row>
    <row r="87" spans="1:14" ht="18.75" customHeight="1">
      <c r="A87" s="17" t="s">
        <v>116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1.4578708827351554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4"/>
    </row>
    <row r="88" spans="1:14" ht="18.75" customHeight="1">
      <c r="A88" s="17" t="s">
        <v>117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1.7155819965767773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4"/>
    </row>
    <row r="89" spans="1:14" ht="18.75" customHeight="1">
      <c r="A89" s="17" t="s">
        <v>118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1.6310529277267694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4"/>
    </row>
    <row r="90" spans="1:14" ht="18.75" customHeight="1">
      <c r="A90" s="17" t="s">
        <v>119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1.6556478440093796</v>
      </c>
      <c r="J90" s="52">
        <v>0</v>
      </c>
      <c r="K90" s="41">
        <v>0</v>
      </c>
      <c r="L90" s="52">
        <v>0</v>
      </c>
      <c r="M90" s="52">
        <v>0</v>
      </c>
      <c r="N90" s="31"/>
    </row>
    <row r="91" spans="1:14" ht="18.75" customHeight="1">
      <c r="A91" s="17" t="s">
        <v>120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1.8690633407628714</v>
      </c>
      <c r="K91" s="41">
        <v>0</v>
      </c>
      <c r="L91" s="52">
        <v>0</v>
      </c>
      <c r="M91" s="52">
        <v>0</v>
      </c>
      <c r="N91" s="34"/>
    </row>
    <row r="92" spans="1:14" ht="18.75" customHeight="1">
      <c r="A92" s="17" t="s">
        <v>121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1.7839045397646893</v>
      </c>
      <c r="L92" s="52">
        <v>0</v>
      </c>
      <c r="M92" s="52">
        <v>0</v>
      </c>
      <c r="N92" s="31"/>
    </row>
    <row r="93" spans="1:14" ht="18.75" customHeight="1">
      <c r="A93" s="17" t="s">
        <v>122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2.1218979892406193</v>
      </c>
      <c r="M93" s="52">
        <v>0</v>
      </c>
      <c r="N93" s="34"/>
    </row>
    <row r="94" spans="1:15" ht="18.75" customHeight="1">
      <c r="A94" s="40" t="s">
        <v>123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2.088999966400484</v>
      </c>
      <c r="N94" s="58"/>
      <c r="O94"/>
    </row>
    <row r="95" spans="1:14" ht="144" customHeight="1">
      <c r="A95" s="75" t="s">
        <v>162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</row>
  </sheetData>
  <sheetProtection/>
  <mergeCells count="7">
    <mergeCell ref="A1:N1"/>
    <mergeCell ref="A2:N2"/>
    <mergeCell ref="A4:A6"/>
    <mergeCell ref="B4:M4"/>
    <mergeCell ref="N4:N6"/>
    <mergeCell ref="A95:N95"/>
    <mergeCell ref="A79:N79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21">
      <c r="A2" s="77" t="s">
        <v>127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23.25" customHeight="1">
      <c r="A3" s="5"/>
      <c r="B3" s="6"/>
      <c r="C3" s="5" t="s">
        <v>3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8" t="s">
        <v>4</v>
      </c>
      <c r="B4" s="78" t="s">
        <v>52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 t="s">
        <v>5</v>
      </c>
    </row>
    <row r="5" spans="1:14" ht="42" customHeight="1">
      <c r="A5" s="78"/>
      <c r="B5" s="4" t="s">
        <v>0</v>
      </c>
      <c r="C5" s="4" t="s">
        <v>1</v>
      </c>
      <c r="D5" s="4" t="s">
        <v>48</v>
      </c>
      <c r="E5" s="4" t="s">
        <v>50</v>
      </c>
      <c r="F5" s="4" t="s">
        <v>37</v>
      </c>
      <c r="G5" s="4" t="s">
        <v>39</v>
      </c>
      <c r="H5" s="4" t="s">
        <v>2</v>
      </c>
      <c r="I5" s="4" t="s">
        <v>53</v>
      </c>
      <c r="J5" s="4" t="s">
        <v>53</v>
      </c>
      <c r="K5" s="4" t="s">
        <v>53</v>
      </c>
      <c r="L5" s="4" t="s">
        <v>46</v>
      </c>
      <c r="M5" s="4" t="s">
        <v>49</v>
      </c>
      <c r="N5" s="78"/>
    </row>
    <row r="6" spans="1:14" ht="20.25" customHeight="1">
      <c r="A6" s="78"/>
      <c r="B6" s="3" t="s">
        <v>33</v>
      </c>
      <c r="C6" s="3" t="s">
        <v>34</v>
      </c>
      <c r="D6" s="3" t="s">
        <v>35</v>
      </c>
      <c r="E6" s="3" t="s">
        <v>36</v>
      </c>
      <c r="F6" s="3" t="s">
        <v>38</v>
      </c>
      <c r="G6" s="3" t="s">
        <v>40</v>
      </c>
      <c r="H6" s="3" t="s">
        <v>47</v>
      </c>
      <c r="I6" s="3" t="s">
        <v>41</v>
      </c>
      <c r="J6" s="3" t="s">
        <v>43</v>
      </c>
      <c r="K6" s="3" t="s">
        <v>42</v>
      </c>
      <c r="L6" s="3" t="s">
        <v>44</v>
      </c>
      <c r="M6" s="3" t="s">
        <v>45</v>
      </c>
      <c r="N6" s="78"/>
    </row>
    <row r="7" spans="1:14" ht="18.75" customHeight="1">
      <c r="A7" s="17" t="s">
        <v>128</v>
      </c>
      <c r="B7" s="32">
        <v>5003.24</v>
      </c>
      <c r="C7" s="32">
        <v>0</v>
      </c>
      <c r="D7" s="32">
        <v>0</v>
      </c>
      <c r="E7" s="32">
        <v>0</v>
      </c>
      <c r="F7" s="32">
        <v>0</v>
      </c>
      <c r="G7" s="32">
        <v>11007.47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27">
        <f>SUM(B7:M7)</f>
        <v>16010.71</v>
      </c>
    </row>
    <row r="8" spans="1:16" ht="15" customHeight="1">
      <c r="A8" s="40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  <c r="P8" s="39"/>
    </row>
    <row r="9" spans="1:14" ht="15" customHeight="1">
      <c r="A9" s="33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6" ht="18.75" customHeight="1">
      <c r="A10" s="2" t="s">
        <v>54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34">
        <f>SUM(N11:N24)</f>
        <v>16010.71</v>
      </c>
      <c r="P10" s="47"/>
    </row>
    <row r="11" spans="1:14" ht="18.75" customHeight="1">
      <c r="A11" s="17" t="s">
        <v>55</v>
      </c>
      <c r="B11" s="42">
        <v>0</v>
      </c>
      <c r="C11" s="42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34">
        <f>SUM(B11:M11)</f>
        <v>0</v>
      </c>
    </row>
    <row r="12" spans="1:14" ht="18.75" customHeight="1">
      <c r="A12" s="17" t="s">
        <v>56</v>
      </c>
      <c r="B12" s="42">
        <v>5003.24</v>
      </c>
      <c r="C12" s="42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34">
        <f aca="true" t="shared" si="0" ref="N12:N23">SUM(B12:M12)</f>
        <v>5003.24</v>
      </c>
    </row>
    <row r="13" spans="1:14" ht="18.75" customHeight="1">
      <c r="A13" s="17" t="s">
        <v>57</v>
      </c>
      <c r="B13" s="41">
        <v>0</v>
      </c>
      <c r="C13" s="41">
        <v>0</v>
      </c>
      <c r="D13" s="42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31">
        <f t="shared" si="0"/>
        <v>0</v>
      </c>
    </row>
    <row r="14" spans="1:14" ht="18.75" customHeight="1">
      <c r="A14" s="17" t="s">
        <v>58</v>
      </c>
      <c r="B14" s="41">
        <v>0</v>
      </c>
      <c r="C14" s="41">
        <v>0</v>
      </c>
      <c r="D14" s="41">
        <v>0</v>
      </c>
      <c r="E14" s="3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34">
        <f t="shared" si="0"/>
        <v>0</v>
      </c>
    </row>
    <row r="15" spans="1:14" ht="18.75" customHeight="1">
      <c r="A15" s="17" t="s">
        <v>59</v>
      </c>
      <c r="B15" s="41">
        <v>0</v>
      </c>
      <c r="C15" s="41">
        <v>0</v>
      </c>
      <c r="D15" s="41">
        <v>0</v>
      </c>
      <c r="E15" s="41">
        <v>0</v>
      </c>
      <c r="F15" s="3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31">
        <f t="shared" si="0"/>
        <v>0</v>
      </c>
    </row>
    <row r="16" spans="1:14" ht="18.75" customHeight="1">
      <c r="A16" s="17" t="s">
        <v>60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2">
        <v>11007.47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34">
        <f t="shared" si="0"/>
        <v>11007.47</v>
      </c>
    </row>
    <row r="17" spans="1:14" ht="18.75" customHeight="1">
      <c r="A17" s="17" t="s">
        <v>61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2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34">
        <f t="shared" si="0"/>
        <v>0</v>
      </c>
    </row>
    <row r="18" spans="1:14" ht="18.75" customHeight="1">
      <c r="A18" s="17" t="s">
        <v>62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2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34">
        <f t="shared" si="0"/>
        <v>0</v>
      </c>
    </row>
    <row r="19" spans="1:14" ht="18.75" customHeight="1">
      <c r="A19" s="17" t="s">
        <v>68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31">
        <v>0</v>
      </c>
      <c r="J19" s="41">
        <v>0</v>
      </c>
      <c r="K19" s="41">
        <v>0</v>
      </c>
      <c r="L19" s="41">
        <v>0</v>
      </c>
      <c r="M19" s="41">
        <v>0</v>
      </c>
      <c r="N19" s="31">
        <f t="shared" si="0"/>
        <v>0</v>
      </c>
    </row>
    <row r="20" spans="1:14" ht="18.75" customHeight="1">
      <c r="A20" s="17" t="s">
        <v>63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31">
        <v>0</v>
      </c>
      <c r="K20" s="41">
        <v>0</v>
      </c>
      <c r="L20" s="41">
        <v>0</v>
      </c>
      <c r="M20" s="41">
        <v>0</v>
      </c>
      <c r="N20" s="34">
        <f t="shared" si="0"/>
        <v>0</v>
      </c>
    </row>
    <row r="21" spans="1:14" ht="18.75" customHeight="1">
      <c r="A21" s="17" t="s">
        <v>64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31">
        <v>0</v>
      </c>
      <c r="L21" s="41">
        <v>0</v>
      </c>
      <c r="M21" s="41">
        <v>0</v>
      </c>
      <c r="N21" s="31">
        <f t="shared" si="0"/>
        <v>0</v>
      </c>
    </row>
    <row r="22" spans="1:14" ht="18.75" customHeight="1">
      <c r="A22" s="17" t="s">
        <v>65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31">
        <v>0</v>
      </c>
      <c r="M22" s="41">
        <v>0</v>
      </c>
      <c r="N22" s="34">
        <f t="shared" si="0"/>
        <v>0</v>
      </c>
    </row>
    <row r="23" spans="1:14" ht="18.75" customHeight="1">
      <c r="A23" s="17" t="s">
        <v>66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31">
        <v>0</v>
      </c>
      <c r="N23" s="31">
        <f t="shared" si="0"/>
        <v>0</v>
      </c>
    </row>
    <row r="24" spans="1:14" ht="18.75" customHeight="1">
      <c r="A24" s="40" t="s">
        <v>67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f>SUM(B24:M24)</f>
        <v>0</v>
      </c>
    </row>
    <row r="25" ht="21" customHeight="1">
      <c r="A25" s="46" t="s">
        <v>129</v>
      </c>
    </row>
    <row r="28" ht="14.25">
      <c r="B28" s="48"/>
    </row>
    <row r="29" spans="8:14" ht="14.25">
      <c r="H29" s="49"/>
      <c r="N29" s="39"/>
    </row>
    <row r="30" ht="14.25"/>
    <row r="31" spans="8:11" ht="14.25">
      <c r="H31" s="50"/>
      <c r="I31" s="51"/>
      <c r="J31" s="51"/>
      <c r="K31" s="51"/>
    </row>
  </sheetData>
  <sheetProtection/>
  <mergeCells count="5"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21">
      <c r="A2" s="77" t="s">
        <v>142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23.25" customHeight="1">
      <c r="A3" s="5"/>
      <c r="B3" s="6"/>
      <c r="C3" s="5" t="s">
        <v>3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8" t="s">
        <v>4</v>
      </c>
      <c r="B4" s="78" t="s">
        <v>52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 t="s">
        <v>5</v>
      </c>
    </row>
    <row r="5" spans="1:14" ht="42" customHeight="1">
      <c r="A5" s="78"/>
      <c r="B5" s="4" t="s">
        <v>0</v>
      </c>
      <c r="C5" s="4" t="s">
        <v>1</v>
      </c>
      <c r="D5" s="4" t="s">
        <v>48</v>
      </c>
      <c r="E5" s="4" t="s">
        <v>73</v>
      </c>
      <c r="F5" s="4" t="s">
        <v>74</v>
      </c>
      <c r="G5" s="4" t="s">
        <v>75</v>
      </c>
      <c r="H5" s="4" t="s">
        <v>76</v>
      </c>
      <c r="I5" s="4" t="s">
        <v>77</v>
      </c>
      <c r="J5" s="4" t="s">
        <v>78</v>
      </c>
      <c r="K5" s="4" t="s">
        <v>77</v>
      </c>
      <c r="L5" s="4" t="s">
        <v>79</v>
      </c>
      <c r="M5" s="4" t="s">
        <v>80</v>
      </c>
      <c r="N5" s="78"/>
    </row>
    <row r="6" spans="1:14" ht="20.25" customHeight="1">
      <c r="A6" s="78"/>
      <c r="B6" s="3" t="s">
        <v>33</v>
      </c>
      <c r="C6" s="3" t="s">
        <v>34</v>
      </c>
      <c r="D6" s="3" t="s">
        <v>35</v>
      </c>
      <c r="E6" s="3" t="s">
        <v>36</v>
      </c>
      <c r="F6" s="3" t="s">
        <v>38</v>
      </c>
      <c r="G6" s="3" t="s">
        <v>40</v>
      </c>
      <c r="H6" s="3" t="s">
        <v>47</v>
      </c>
      <c r="I6" s="3" t="s">
        <v>41</v>
      </c>
      <c r="J6" s="3" t="s">
        <v>43</v>
      </c>
      <c r="K6" s="3" t="s">
        <v>42</v>
      </c>
      <c r="L6" s="3" t="s">
        <v>44</v>
      </c>
      <c r="M6" s="3" t="s">
        <v>45</v>
      </c>
      <c r="N6" s="78"/>
    </row>
    <row r="7" spans="1:15" ht="18.75" customHeight="1">
      <c r="A7" s="17" t="s">
        <v>143</v>
      </c>
      <c r="B7" s="32">
        <v>268186.85</v>
      </c>
      <c r="C7" s="32">
        <v>482612.05000000005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27">
        <f>SUM(B7:M7)</f>
        <v>750798.9</v>
      </c>
      <c r="O7"/>
    </row>
    <row r="8" spans="1:16" ht="15" customHeight="1">
      <c r="A8" s="40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  <c r="P8" s="39"/>
    </row>
    <row r="9" spans="1:14" ht="15" customHeight="1">
      <c r="A9" s="33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6" ht="18.75" customHeight="1">
      <c r="A10" s="2" t="s">
        <v>144</v>
      </c>
      <c r="B10" s="42">
        <f>SUM(B11:B24)</f>
        <v>268186.85</v>
      </c>
      <c r="C10" s="42">
        <f aca="true" t="shared" si="0" ref="C10:M10">SUM(C11:C24)</f>
        <v>482612.05</v>
      </c>
      <c r="D10" s="42">
        <f t="shared" si="0"/>
        <v>0</v>
      </c>
      <c r="E10" s="42">
        <f t="shared" si="0"/>
        <v>0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2">
        <f t="shared" si="0"/>
        <v>0</v>
      </c>
      <c r="J10" s="42">
        <f t="shared" si="0"/>
        <v>0</v>
      </c>
      <c r="K10" s="42">
        <f t="shared" si="0"/>
        <v>0</v>
      </c>
      <c r="L10" s="42">
        <f t="shared" si="0"/>
        <v>0</v>
      </c>
      <c r="M10" s="42">
        <f t="shared" si="0"/>
        <v>0</v>
      </c>
      <c r="N10" s="74">
        <f>SUM(N11:N24)</f>
        <v>750798.9</v>
      </c>
      <c r="P10" s="47"/>
    </row>
    <row r="11" spans="1:14" ht="18.75" customHeight="1">
      <c r="A11" s="17" t="s">
        <v>145</v>
      </c>
      <c r="B11" s="42">
        <v>20174.88</v>
      </c>
      <c r="C11" s="42">
        <v>35850.36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34">
        <f>SUM(B11:M11)</f>
        <v>56025.240000000005</v>
      </c>
    </row>
    <row r="12" spans="1:14" ht="18.75" customHeight="1">
      <c r="A12" s="17" t="s">
        <v>146</v>
      </c>
      <c r="B12" s="42">
        <v>248011.97</v>
      </c>
      <c r="C12" s="42">
        <v>446761.69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34">
        <f aca="true" t="shared" si="1" ref="N12:N23">SUM(B12:M12)</f>
        <v>694773.66</v>
      </c>
    </row>
    <row r="13" spans="1:14" ht="18.75" customHeight="1">
      <c r="A13" s="17" t="s">
        <v>147</v>
      </c>
      <c r="B13" s="41">
        <v>0</v>
      </c>
      <c r="C13" s="41">
        <v>0</v>
      </c>
      <c r="D13" s="3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31">
        <f t="shared" si="1"/>
        <v>0</v>
      </c>
    </row>
    <row r="14" spans="1:14" ht="18.75" customHeight="1">
      <c r="A14" s="17" t="s">
        <v>148</v>
      </c>
      <c r="B14" s="41">
        <v>0</v>
      </c>
      <c r="C14" s="41">
        <v>0</v>
      </c>
      <c r="D14" s="41">
        <v>0</v>
      </c>
      <c r="E14" s="3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34">
        <f t="shared" si="1"/>
        <v>0</v>
      </c>
    </row>
    <row r="15" spans="1:14" ht="18.75" customHeight="1">
      <c r="A15" s="17" t="s">
        <v>149</v>
      </c>
      <c r="B15" s="41">
        <v>0</v>
      </c>
      <c r="C15" s="41">
        <v>0</v>
      </c>
      <c r="D15" s="41">
        <v>0</v>
      </c>
      <c r="E15" s="41">
        <v>0</v>
      </c>
      <c r="F15" s="3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31">
        <f t="shared" si="1"/>
        <v>0</v>
      </c>
    </row>
    <row r="16" spans="1:14" ht="18.75" customHeight="1">
      <c r="A16" s="17" t="s">
        <v>150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2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34">
        <f t="shared" si="1"/>
        <v>0</v>
      </c>
    </row>
    <row r="17" spans="1:14" ht="18.75" customHeight="1">
      <c r="A17" s="17" t="s">
        <v>151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2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34">
        <f t="shared" si="1"/>
        <v>0</v>
      </c>
    </row>
    <row r="18" spans="1:14" ht="18.75" customHeight="1">
      <c r="A18" s="17" t="s">
        <v>152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2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34">
        <f t="shared" si="1"/>
        <v>0</v>
      </c>
    </row>
    <row r="19" spans="1:14" ht="18.75" customHeight="1">
      <c r="A19" s="17" t="s">
        <v>153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31">
        <v>0</v>
      </c>
      <c r="J19" s="41">
        <v>0</v>
      </c>
      <c r="K19" s="41">
        <v>0</v>
      </c>
      <c r="L19" s="41">
        <v>0</v>
      </c>
      <c r="M19" s="41">
        <v>0</v>
      </c>
      <c r="N19" s="31">
        <f t="shared" si="1"/>
        <v>0</v>
      </c>
    </row>
    <row r="20" spans="1:14" ht="18.75" customHeight="1">
      <c r="A20" s="17" t="s">
        <v>154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31">
        <v>0</v>
      </c>
      <c r="K20" s="41">
        <v>0</v>
      </c>
      <c r="L20" s="41">
        <v>0</v>
      </c>
      <c r="M20" s="41">
        <v>0</v>
      </c>
      <c r="N20" s="34">
        <f t="shared" si="1"/>
        <v>0</v>
      </c>
    </row>
    <row r="21" spans="1:14" ht="18.75" customHeight="1">
      <c r="A21" s="17" t="s">
        <v>155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31">
        <v>0</v>
      </c>
      <c r="L21" s="41">
        <v>0</v>
      </c>
      <c r="M21" s="41">
        <v>0</v>
      </c>
      <c r="N21" s="31">
        <f t="shared" si="1"/>
        <v>0</v>
      </c>
    </row>
    <row r="22" spans="1:14" ht="18.75" customHeight="1">
      <c r="A22" s="17" t="s">
        <v>156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31">
        <v>0</v>
      </c>
      <c r="M22" s="41">
        <v>0</v>
      </c>
      <c r="N22" s="34">
        <f t="shared" si="1"/>
        <v>0</v>
      </c>
    </row>
    <row r="23" spans="1:15" ht="18.75" customHeight="1">
      <c r="A23" s="17" t="s">
        <v>157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31">
        <v>0</v>
      </c>
      <c r="N23" s="31">
        <f t="shared" si="1"/>
        <v>0</v>
      </c>
      <c r="O23"/>
    </row>
    <row r="24" spans="1:15" ht="18.75" customHeight="1">
      <c r="A24" s="40" t="s">
        <v>158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f>SUM(B24:M24)</f>
        <v>0</v>
      </c>
      <c r="O24"/>
    </row>
    <row r="25" ht="27.75" customHeight="1">
      <c r="A25" s="46" t="s">
        <v>159</v>
      </c>
    </row>
    <row r="26" ht="14.25">
      <c r="B26" s="47"/>
    </row>
    <row r="27" ht="14.25">
      <c r="B27" s="47"/>
    </row>
    <row r="28" ht="14.25">
      <c r="B28" s="47"/>
    </row>
    <row r="29" ht="14.25">
      <c r="H29" s="49"/>
    </row>
    <row r="31" spans="8:11" ht="14.25">
      <c r="H31" s="50"/>
      <c r="I31" s="51"/>
      <c r="J31" s="51"/>
      <c r="K31" s="51"/>
    </row>
  </sheetData>
  <sheetProtection/>
  <mergeCells count="5"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21">
      <c r="A2" s="77" t="s">
        <v>140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23.25" customHeight="1">
      <c r="A3" s="5"/>
      <c r="B3" s="6"/>
      <c r="C3" s="5" t="s">
        <v>3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8" t="s">
        <v>4</v>
      </c>
      <c r="B4" s="78" t="s">
        <v>52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 t="s">
        <v>5</v>
      </c>
    </row>
    <row r="5" spans="1:14" ht="42" customHeight="1">
      <c r="A5" s="78"/>
      <c r="B5" s="4" t="s">
        <v>0</v>
      </c>
      <c r="C5" s="4" t="s">
        <v>1</v>
      </c>
      <c r="D5" s="4" t="s">
        <v>48</v>
      </c>
      <c r="E5" s="4" t="s">
        <v>50</v>
      </c>
      <c r="F5" s="4" t="s">
        <v>37</v>
      </c>
      <c r="G5" s="4" t="s">
        <v>39</v>
      </c>
      <c r="H5" s="4" t="s">
        <v>2</v>
      </c>
      <c r="I5" s="4" t="s">
        <v>53</v>
      </c>
      <c r="J5" s="4" t="s">
        <v>53</v>
      </c>
      <c r="K5" s="4" t="s">
        <v>53</v>
      </c>
      <c r="L5" s="4" t="s">
        <v>46</v>
      </c>
      <c r="M5" s="4" t="s">
        <v>49</v>
      </c>
      <c r="N5" s="78"/>
    </row>
    <row r="6" spans="1:14" ht="20.25" customHeight="1">
      <c r="A6" s="78"/>
      <c r="B6" s="3" t="s">
        <v>33</v>
      </c>
      <c r="C6" s="3" t="s">
        <v>34</v>
      </c>
      <c r="D6" s="3" t="s">
        <v>35</v>
      </c>
      <c r="E6" s="3" t="s">
        <v>36</v>
      </c>
      <c r="F6" s="3" t="s">
        <v>38</v>
      </c>
      <c r="G6" s="3" t="s">
        <v>40</v>
      </c>
      <c r="H6" s="3" t="s">
        <v>47</v>
      </c>
      <c r="I6" s="3" t="s">
        <v>41</v>
      </c>
      <c r="J6" s="3" t="s">
        <v>43</v>
      </c>
      <c r="K6" s="3" t="s">
        <v>42</v>
      </c>
      <c r="L6" s="3" t="s">
        <v>44</v>
      </c>
      <c r="M6" s="3" t="s">
        <v>45</v>
      </c>
      <c r="N6" s="78"/>
    </row>
    <row r="7" spans="1:14" ht="18.75" customHeight="1">
      <c r="A7" s="17" t="s">
        <v>128</v>
      </c>
      <c r="B7" s="32">
        <v>63358.45</v>
      </c>
      <c r="C7" s="32">
        <v>20914.68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27">
        <f>SUM(B7:M7)</f>
        <v>84273.13</v>
      </c>
    </row>
    <row r="8" spans="1:16" ht="15" customHeight="1">
      <c r="A8" s="40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  <c r="P8" s="39"/>
    </row>
    <row r="9" spans="1:14" ht="15" customHeight="1">
      <c r="A9" s="33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6" ht="18.75" customHeight="1">
      <c r="A10" s="2" t="s">
        <v>54</v>
      </c>
      <c r="B10" s="41"/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34">
        <f>SUM(N11:N24)</f>
        <v>84273.13</v>
      </c>
      <c r="P10" s="47"/>
    </row>
    <row r="11" spans="1:14" ht="18.75" customHeight="1">
      <c r="A11" s="17" t="s">
        <v>55</v>
      </c>
      <c r="B11" s="42">
        <v>1952.04</v>
      </c>
      <c r="C11" s="42">
        <v>6439.52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34">
        <f>SUM(B11:M11)</f>
        <v>8391.560000000001</v>
      </c>
    </row>
    <row r="12" spans="1:14" ht="18.75" customHeight="1">
      <c r="A12" s="17" t="s">
        <v>56</v>
      </c>
      <c r="B12" s="42">
        <v>61406.41</v>
      </c>
      <c r="C12" s="42">
        <v>14475.16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34">
        <f aca="true" t="shared" si="0" ref="N12:N23">SUM(B12:M12)</f>
        <v>75881.57</v>
      </c>
    </row>
    <row r="13" spans="1:14" ht="18.75" customHeight="1">
      <c r="A13" s="17" t="s">
        <v>57</v>
      </c>
      <c r="B13" s="41">
        <v>0</v>
      </c>
      <c r="C13" s="41">
        <v>0</v>
      </c>
      <c r="D13" s="42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31">
        <f t="shared" si="0"/>
        <v>0</v>
      </c>
    </row>
    <row r="14" spans="1:14" ht="18.75" customHeight="1">
      <c r="A14" s="17" t="s">
        <v>58</v>
      </c>
      <c r="B14" s="41">
        <v>0</v>
      </c>
      <c r="C14" s="41">
        <v>0</v>
      </c>
      <c r="D14" s="41">
        <v>0</v>
      </c>
      <c r="E14" s="3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34">
        <f t="shared" si="0"/>
        <v>0</v>
      </c>
    </row>
    <row r="15" spans="1:14" ht="18.75" customHeight="1">
      <c r="A15" s="17" t="s">
        <v>59</v>
      </c>
      <c r="B15" s="41">
        <v>0</v>
      </c>
      <c r="C15" s="41">
        <v>0</v>
      </c>
      <c r="D15" s="41">
        <v>0</v>
      </c>
      <c r="E15" s="41">
        <v>0</v>
      </c>
      <c r="F15" s="3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31">
        <f t="shared" si="0"/>
        <v>0</v>
      </c>
    </row>
    <row r="16" spans="1:14" ht="18.75" customHeight="1">
      <c r="A16" s="17" t="s">
        <v>60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2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34">
        <f t="shared" si="0"/>
        <v>0</v>
      </c>
    </row>
    <row r="17" spans="1:14" ht="18.75" customHeight="1">
      <c r="A17" s="17" t="s">
        <v>61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2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34">
        <f t="shared" si="0"/>
        <v>0</v>
      </c>
    </row>
    <row r="18" spans="1:14" ht="18.75" customHeight="1">
      <c r="A18" s="17" t="s">
        <v>62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2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34">
        <f t="shared" si="0"/>
        <v>0</v>
      </c>
    </row>
    <row r="19" spans="1:14" ht="18.75" customHeight="1">
      <c r="A19" s="17" t="s">
        <v>68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31">
        <v>0</v>
      </c>
      <c r="J19" s="41">
        <v>0</v>
      </c>
      <c r="K19" s="41">
        <v>0</v>
      </c>
      <c r="L19" s="41">
        <v>0</v>
      </c>
      <c r="M19" s="41">
        <v>0</v>
      </c>
      <c r="N19" s="31">
        <f t="shared" si="0"/>
        <v>0</v>
      </c>
    </row>
    <row r="20" spans="1:14" ht="18.75" customHeight="1">
      <c r="A20" s="17" t="s">
        <v>63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31">
        <v>0</v>
      </c>
      <c r="K20" s="41">
        <v>0</v>
      </c>
      <c r="L20" s="41">
        <v>0</v>
      </c>
      <c r="M20" s="41">
        <v>0</v>
      </c>
      <c r="N20" s="34">
        <f t="shared" si="0"/>
        <v>0</v>
      </c>
    </row>
    <row r="21" spans="1:14" ht="18.75" customHeight="1">
      <c r="A21" s="17" t="s">
        <v>64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31">
        <v>0</v>
      </c>
      <c r="L21" s="41">
        <v>0</v>
      </c>
      <c r="M21" s="41">
        <v>0</v>
      </c>
      <c r="N21" s="31">
        <f t="shared" si="0"/>
        <v>0</v>
      </c>
    </row>
    <row r="22" spans="1:14" ht="18.75" customHeight="1">
      <c r="A22" s="17" t="s">
        <v>65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31">
        <v>0</v>
      </c>
      <c r="M22" s="41">
        <v>0</v>
      </c>
      <c r="N22" s="34">
        <f t="shared" si="0"/>
        <v>0</v>
      </c>
    </row>
    <row r="23" spans="1:14" ht="18.75" customHeight="1">
      <c r="A23" s="17" t="s">
        <v>66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31">
        <v>0</v>
      </c>
      <c r="N23" s="31">
        <f t="shared" si="0"/>
        <v>0</v>
      </c>
    </row>
    <row r="24" spans="1:14" ht="18.75" customHeight="1">
      <c r="A24" s="40" t="s">
        <v>67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f>SUM(B24:M24)</f>
        <v>0</v>
      </c>
    </row>
    <row r="25" ht="21" customHeight="1">
      <c r="A25" s="46" t="s">
        <v>141</v>
      </c>
    </row>
    <row r="28" ht="14.25">
      <c r="B28" s="48"/>
    </row>
    <row r="29" ht="14.25">
      <c r="H29" s="49"/>
    </row>
    <row r="30" ht="14.25"/>
    <row r="31" spans="4:11" ht="20.25">
      <c r="D31" s="71"/>
      <c r="H31" s="50"/>
      <c r="I31" s="51"/>
      <c r="J31" s="51"/>
      <c r="K31" s="51"/>
    </row>
    <row r="32" ht="20.25">
      <c r="D32" s="71"/>
    </row>
    <row r="33" ht="20.25">
      <c r="D33" s="71"/>
    </row>
    <row r="34" ht="20.25">
      <c r="D34" s="72"/>
    </row>
    <row r="35" ht="20.25">
      <c r="D35" s="73"/>
    </row>
  </sheetData>
  <sheetProtection/>
  <mergeCells count="5"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2015-05-22T18:44:02Z</dcterms:modified>
  <cp:category/>
  <cp:version/>
  <cp:contentType/>
  <cp:contentStatus/>
</cp:coreProperties>
</file>