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  <sheet name="REVISAO EMERG I" sheetId="2" r:id="rId2"/>
  </sheets>
  <definedNames>
    <definedName name="_xlnm.Print_Titles" localSheetId="0">'DETALHAMENTO PERMISSÃO'!$1:$6</definedName>
    <definedName name="_xlnm.Print_Titles" localSheetId="1">'REVISAO EMERG I'!$1:$6</definedName>
  </definedNames>
  <calcPr fullCalcOnLoad="1"/>
</workbook>
</file>

<file path=xl/sharedStrings.xml><?xml version="1.0" encoding="utf-8"?>
<sst xmlns="http://schemas.openxmlformats.org/spreadsheetml/2006/main" count="155" uniqueCount="132">
  <si>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</si>
  <si>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</si>
  <si>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</si>
  <si>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</si>
  <si>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</si>
  <si>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</si>
  <si>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</si>
  <si>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</si>
  <si>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</si>
  <si>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</si>
  <si>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</si>
  <si>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</si>
  <si>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</si>
  <si>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</si>
  <si>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</si>
  <si>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</si>
  <si>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</si>
  <si>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</si>
  <si>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</si>
  <si>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</si>
  <si>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</si>
  <si>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</si>
  <si>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</si>
  <si>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</si>
  <si>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</si>
  <si>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</si>
  <si>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</si>
  <si>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</si>
  <si>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</si>
  <si>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</si>
  <si>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</si>
  <si>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</si>
  <si>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</si>
  <si>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</si>
  <si>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</si>
  <si>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</si>
  <si>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</si>
  <si>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</si>
  <si>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</si>
  <si>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</si>
  <si>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</si>
  <si>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</si>
  <si>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Consórcios/Cooperativas/Empresas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</si>
  <si>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</si>
  <si>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</si>
  <si>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</si>
  <si>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</si>
  <si>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</si>
  <si>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</si>
  <si>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 Acertos Financeiros (7.1. + 7.2. + 7.3.)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</si>
  <si>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</si>
  <si>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</si>
  <si>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</si>
  <si>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</si>
  <si>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</si>
  <si>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</si>
  <si>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</si>
  <si>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</si>
  <si>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</si>
  <si>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</si>
  <si>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8. Remuneração Líquida a Pagar aos Permissionários (5. + 6.)</t>
  </si>
  <si>
    <t>9. Distribuição da Remuneração entre as Empresas, Cooperativas e Cooperados</t>
  </si>
  <si>
    <t>9.14. Parcela de remuneração repassada diretamente ao cooperado.</t>
  </si>
  <si>
    <t>Pêssego Transportes Ltda</t>
  </si>
  <si>
    <t>Qualibus Qualidade em Transporte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</si>
  <si>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</si>
  <si>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</si>
  <si>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</si>
  <si>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</si>
  <si>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</si>
  <si>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</si>
  <si>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</si>
  <si>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</si>
  <si>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>9.6. Allianz 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</si>
  <si>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</si>
  <si>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</si>
  <si>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</si>
  <si>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</si>
  <si>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</si>
  <si>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</si>
  <si>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</si>
  <si>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</si>
  <si>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</si>
  <si>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</si>
  <si>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10.6. Allianz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</si>
  <si>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</si>
  <si>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</si>
  <si>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</si>
  <si>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</si>
  <si>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</si>
  <si>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</si>
  <si>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</si>
  <si>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</si>
  <si>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</si>
  <si>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</si>
  <si>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</si>
  <si>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</si>
  <si>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Consórcio Transnoroeste</t>
  </si>
  <si>
    <t>9.1. Spencer</t>
  </si>
  <si>
    <t>9.2. Norte Buss</t>
  </si>
  <si>
    <t>10.1. Spencer</t>
  </si>
  <si>
    <t>10.2. Norte Buss</t>
  </si>
  <si>
    <t>OPERAÇÃO 30/03/15 - VENCIMENTO 07/04/15</t>
  </si>
  <si>
    <t>7.3. Revisão de Remuneração pelo Transporte Coletivo (1)</t>
  </si>
  <si>
    <t>10. Tarifa de Remuneração por Passageiro (2)</t>
  </si>
  <si>
    <t>Nota: (1) Revisão de passageiros transportados, processada pelo sistema de bilhetagem eletrônica, período de 26 a 30/01/15, áreas 3.0 a 8.1. Total de 98.931 passageiros.
            (2) Tarifa de remuneração de cada cooperativa considerando a aplicação dos fatores de integração e de gratuidade e, também, reequilibrio interno estabelecido e informado pelo consórcio. Não consideram os acertos financeiros previstos no item 7.</t>
  </si>
  <si>
    <t xml:space="preserve">Consórcio Transcooper Fênix </t>
  </si>
  <si>
    <t xml:space="preserve">Consórcio Transcooper Fênix            </t>
  </si>
  <si>
    <t>Cooperqualityação</t>
  </si>
  <si>
    <t>Transcooperleste</t>
  </si>
  <si>
    <t>Cooperpaulistana</t>
  </si>
  <si>
    <t xml:space="preserve">Consórcio Aliança Cooperpeople    </t>
  </si>
  <si>
    <t>Consórcio Autho Pam</t>
  </si>
  <si>
    <t>Unicoopers</t>
  </si>
  <si>
    <t>Empresa Alfa Rodobus S/A</t>
  </si>
  <si>
    <t>1. Revisão de Remuneração pelo Transporte Coletivo (1)</t>
  </si>
  <si>
    <t>8. Distribuição da Remuneração entre as Empresas, Cooperativas e Cooperados</t>
  </si>
  <si>
    <t>8.1. Fênix</t>
  </si>
  <si>
    <t>8.2. Transcooper</t>
  </si>
  <si>
    <t>8.3. Empresa Transunião Transporte S/A</t>
  </si>
  <si>
    <t>8.4. Cooperqualityação</t>
  </si>
  <si>
    <t>8.5. Transcooperleste</t>
  </si>
  <si>
    <t>8.6. Cooperpaulistana</t>
  </si>
  <si>
    <t>8.7. Coopertranse (Cooperpeople)</t>
  </si>
  <si>
    <t>8.8. Nova Aliança</t>
  </si>
  <si>
    <t>8.9. Cooperpam</t>
  </si>
  <si>
    <t>8.10. Cooperlider</t>
  </si>
  <si>
    <t>8.11. Cooperpam</t>
  </si>
  <si>
    <t>8.12. Unicoopers</t>
  </si>
  <si>
    <t>8.13. Empresa Alfa Rodobus S/A</t>
  </si>
  <si>
    <t>8.14. Parcela de remuneração repassada diretamente ao cooperado.</t>
  </si>
  <si>
    <t>Nota: (1)  Revisão de passageiros transportados, processada pelo sistema de bilhetagem eletrônica, período de 26 a 30/01/15, áreas 1.0 e 2.0. Total de 57.303 passageiros.</t>
  </si>
</sst>
</file>

<file path=xl/styles.xml><?xml version="1.0" encoding="utf-8"?>
<styleSheet xmlns="http://schemas.openxmlformats.org/spreadsheetml/2006/main">
  <numFmts count="2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  <font>
      <sz val="16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3" fillId="0" borderId="10" xfId="0" applyFont="1" applyFill="1" applyBorder="1" applyAlignment="1">
      <alignment horizontal="left" vertical="center" indent="1"/>
    </xf>
    <xf numFmtId="0" fontId="43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3" fillId="0" borderId="12" xfId="0" applyFont="1" applyFill="1" applyBorder="1" applyAlignment="1">
      <alignment horizontal="left" vertical="center" indent="1"/>
    </xf>
    <xf numFmtId="172" fontId="43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3" fillId="0" borderId="10" xfId="52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left" vertical="center" indent="3"/>
    </xf>
    <xf numFmtId="172" fontId="43" fillId="0" borderId="10" xfId="52" applyNumberFormat="1" applyFont="1" applyFill="1" applyBorder="1" applyAlignment="1">
      <alignment vertical="center"/>
    </xf>
    <xf numFmtId="0" fontId="43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3" fillId="0" borderId="10" xfId="0" applyFont="1" applyFill="1" applyBorder="1" applyAlignment="1">
      <alignment horizontal="left" vertical="center" indent="2"/>
    </xf>
    <xf numFmtId="172" fontId="43" fillId="0" borderId="10" xfId="0" applyNumberFormat="1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43" fontId="43" fillId="0" borderId="10" xfId="52" applyFont="1" applyFill="1" applyBorder="1" applyAlignment="1">
      <alignment vertical="center"/>
    </xf>
    <xf numFmtId="43" fontId="43" fillId="0" borderId="10" xfId="45" applyNumberFormat="1" applyFont="1" applyFill="1" applyBorder="1" applyAlignment="1">
      <alignment horizontal="center" vertical="center"/>
    </xf>
    <xf numFmtId="173" fontId="43" fillId="0" borderId="10" xfId="45" applyNumberFormat="1" applyFont="1" applyFill="1" applyBorder="1" applyAlignment="1">
      <alignment horizontal="center" vertical="center"/>
    </xf>
    <xf numFmtId="173" fontId="43" fillId="0" borderId="10" xfId="52" applyNumberFormat="1" applyFont="1" applyFill="1" applyBorder="1" applyAlignment="1">
      <alignment horizontal="center" vertical="center"/>
    </xf>
    <xf numFmtId="173" fontId="43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3" fillId="0" borderId="10" xfId="45" applyNumberFormat="1" applyFont="1" applyFill="1" applyBorder="1" applyAlignment="1">
      <alignment horizontal="center" vertical="center"/>
    </xf>
    <xf numFmtId="43" fontId="43" fillId="0" borderId="10" xfId="45" applyNumberFormat="1" applyFont="1" applyFill="1" applyBorder="1" applyAlignment="1">
      <alignment vertical="center"/>
    </xf>
    <xf numFmtId="44" fontId="43" fillId="0" borderId="10" xfId="45" applyNumberFormat="1" applyFont="1" applyFill="1" applyBorder="1" applyAlignment="1">
      <alignment horizontal="center" vertical="center"/>
    </xf>
    <xf numFmtId="44" fontId="43" fillId="0" borderId="10" xfId="45" applyNumberFormat="1" applyFont="1" applyFill="1" applyBorder="1" applyAlignment="1">
      <alignment vertical="center"/>
    </xf>
    <xf numFmtId="43" fontId="43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3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3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3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3" fillId="0" borderId="10" xfId="45" applyNumberFormat="1" applyFont="1" applyBorder="1" applyAlignment="1">
      <alignment vertical="center"/>
    </xf>
    <xf numFmtId="170" fontId="43" fillId="0" borderId="10" xfId="45" applyFont="1" applyBorder="1" applyAlignment="1">
      <alignment vertical="center"/>
    </xf>
    <xf numFmtId="0" fontId="43" fillId="0" borderId="12" xfId="0" applyFont="1" applyFill="1" applyBorder="1" applyAlignment="1">
      <alignment horizontal="left" vertical="center" indent="2"/>
    </xf>
    <xf numFmtId="43" fontId="43" fillId="0" borderId="12" xfId="45" applyNumberFormat="1" applyFont="1" applyBorder="1" applyAlignment="1">
      <alignment vertical="center"/>
    </xf>
    <xf numFmtId="43" fontId="43" fillId="0" borderId="12" xfId="45" applyNumberFormat="1" applyFont="1" applyFill="1" applyBorder="1" applyAlignment="1">
      <alignment vertical="center"/>
    </xf>
    <xf numFmtId="0" fontId="43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3" fillId="0" borderId="10" xfId="52" applyNumberFormat="1" applyFont="1" applyBorder="1" applyAlignment="1">
      <alignment vertical="center"/>
    </xf>
    <xf numFmtId="173" fontId="43" fillId="0" borderId="14" xfId="52" applyNumberFormat="1" applyFont="1" applyBorder="1" applyAlignment="1">
      <alignment vertical="center"/>
    </xf>
    <xf numFmtId="43" fontId="43" fillId="0" borderId="10" xfId="52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vertical="center"/>
    </xf>
    <xf numFmtId="43" fontId="43" fillId="0" borderId="14" xfId="52" applyFont="1" applyFill="1" applyBorder="1" applyAlignment="1">
      <alignment vertical="center"/>
    </xf>
    <xf numFmtId="173" fontId="43" fillId="0" borderId="14" xfId="52" applyNumberFormat="1" applyFont="1" applyFill="1" applyBorder="1" applyAlignment="1">
      <alignment vertical="center"/>
    </xf>
    <xf numFmtId="44" fontId="43" fillId="0" borderId="14" xfId="45" applyNumberFormat="1" applyFont="1" applyFill="1" applyBorder="1" applyAlignment="1">
      <alignment vertical="center"/>
    </xf>
    <xf numFmtId="0" fontId="43" fillId="0" borderId="10" xfId="0" applyFont="1" applyFill="1" applyBorder="1" applyAlignment="1">
      <alignment horizontal="left" vertical="center" wrapText="1" indent="1"/>
    </xf>
    <xf numFmtId="170" fontId="43" fillId="0" borderId="10" xfId="45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left" vertical="center" indent="2"/>
    </xf>
    <xf numFmtId="0" fontId="43" fillId="34" borderId="10" xfId="0" applyFont="1" applyFill="1" applyBorder="1" applyAlignment="1">
      <alignment vertical="center"/>
    </xf>
    <xf numFmtId="43" fontId="43" fillId="34" borderId="10" xfId="52" applyFont="1" applyFill="1" applyBorder="1" applyAlignment="1">
      <alignment vertical="center"/>
    </xf>
    <xf numFmtId="0" fontId="43" fillId="34" borderId="10" xfId="0" applyFont="1" applyFill="1" applyBorder="1" applyAlignment="1">
      <alignment horizontal="left" vertical="center" indent="1"/>
    </xf>
    <xf numFmtId="170" fontId="43" fillId="34" borderId="10" xfId="45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left" vertical="center" indent="3"/>
    </xf>
    <xf numFmtId="172" fontId="43" fillId="34" borderId="10" xfId="52" applyNumberFormat="1" applyFont="1" applyFill="1" applyBorder="1" applyAlignment="1">
      <alignment vertical="center"/>
    </xf>
    <xf numFmtId="0" fontId="43" fillId="35" borderId="10" xfId="0" applyFont="1" applyFill="1" applyBorder="1" applyAlignment="1">
      <alignment horizontal="left" vertical="center" indent="1"/>
    </xf>
    <xf numFmtId="170" fontId="43" fillId="35" borderId="10" xfId="45" applyFont="1" applyFill="1" applyBorder="1" applyAlignment="1">
      <alignment horizontal="center" vertical="center"/>
    </xf>
    <xf numFmtId="43" fontId="44" fillId="0" borderId="10" xfId="45" applyNumberFormat="1" applyFont="1" applyBorder="1" applyAlignment="1">
      <alignment vertical="center"/>
    </xf>
    <xf numFmtId="170" fontId="44" fillId="0" borderId="10" xfId="45" applyFont="1" applyFill="1" applyBorder="1" applyAlignment="1">
      <alignment vertical="center"/>
    </xf>
    <xf numFmtId="0" fontId="44" fillId="0" borderId="10" xfId="0" applyFont="1" applyFill="1" applyBorder="1" applyAlignment="1">
      <alignment vertical="center"/>
    </xf>
    <xf numFmtId="43" fontId="44" fillId="0" borderId="10" xfId="45" applyNumberFormat="1" applyFont="1" applyFill="1" applyBorder="1" applyAlignment="1">
      <alignment horizontal="center" vertical="center"/>
    </xf>
    <xf numFmtId="172" fontId="44" fillId="0" borderId="10" xfId="52" applyNumberFormat="1" applyFont="1" applyFill="1" applyBorder="1" applyAlignment="1">
      <alignment vertical="center"/>
    </xf>
    <xf numFmtId="43" fontId="44" fillId="0" borderId="10" xfId="45" applyNumberFormat="1" applyFont="1" applyFill="1" applyBorder="1" applyAlignment="1">
      <alignment vertical="center"/>
    </xf>
    <xf numFmtId="43" fontId="44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left" vertical="center" wrapText="1"/>
    </xf>
    <xf numFmtId="43" fontId="46" fillId="0" borderId="0" xfId="52" applyFont="1" applyFill="1" applyAlignment="1">
      <alignment vertical="center"/>
    </xf>
    <xf numFmtId="0" fontId="46" fillId="0" borderId="0" xfId="0" applyFont="1" applyFill="1" applyAlignment="1">
      <alignment vertical="center"/>
    </xf>
    <xf numFmtId="43" fontId="46" fillId="0" borderId="0" xfId="0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638175</xdr:colOff>
      <xdr:row>98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35172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638175</xdr:colOff>
      <xdr:row>98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35172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638175</xdr:colOff>
      <xdr:row>98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35172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28</xdr:row>
      <xdr:rowOff>0</xdr:rowOff>
    </xdr:from>
    <xdr:to>
      <xdr:col>2</xdr:col>
      <xdr:colOff>914400</xdr:colOff>
      <xdr:row>29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6858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914400</xdr:colOff>
      <xdr:row>29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6858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914400</xdr:colOff>
      <xdr:row>29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6858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101"/>
  <sheetViews>
    <sheetView showGridLines="0" tabSelected="1" zoomScale="60" zoomScaleNormal="6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7.375" style="1" customWidth="1"/>
    <col min="2" max="10" width="15.625" style="1" customWidth="1"/>
    <col min="11" max="11" width="20.75390625" style="1" bestFit="1" customWidth="1"/>
    <col min="12" max="12" width="22.25390625" style="1" bestFit="1" customWidth="1"/>
    <col min="13" max="13" width="17.625" style="1" bestFit="1" customWidth="1"/>
    <col min="14" max="14" width="20.1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79" t="s">
        <v>41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21">
      <c r="A2" s="80" t="s">
        <v>102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4" ht="23.25" customHeight="1">
      <c r="A3" s="5"/>
      <c r="B3" s="6"/>
      <c r="C3" s="5" t="s">
        <v>0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81" t="s">
        <v>1</v>
      </c>
      <c r="B4" s="81" t="s">
        <v>42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2" t="s">
        <v>2</v>
      </c>
    </row>
    <row r="5" spans="1:14" ht="42" customHeight="1">
      <c r="A5" s="81"/>
      <c r="B5" s="4" t="s">
        <v>97</v>
      </c>
      <c r="C5" s="4" t="s">
        <v>97</v>
      </c>
      <c r="D5" s="4" t="s">
        <v>40</v>
      </c>
      <c r="E5" s="4" t="s">
        <v>64</v>
      </c>
      <c r="F5" s="4" t="s">
        <v>63</v>
      </c>
      <c r="G5" s="4" t="s">
        <v>65</v>
      </c>
      <c r="H5" s="4" t="s">
        <v>66</v>
      </c>
      <c r="I5" s="4" t="s">
        <v>67</v>
      </c>
      <c r="J5" s="4" t="s">
        <v>68</v>
      </c>
      <c r="K5" s="4" t="s">
        <v>67</v>
      </c>
      <c r="L5" s="4" t="s">
        <v>69</v>
      </c>
      <c r="M5" s="4" t="s">
        <v>70</v>
      </c>
      <c r="N5" s="81"/>
    </row>
    <row r="6" spans="1:14" ht="20.25" customHeight="1">
      <c r="A6" s="81"/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39</v>
      </c>
      <c r="I6" s="3" t="s">
        <v>34</v>
      </c>
      <c r="J6" s="3" t="s">
        <v>36</v>
      </c>
      <c r="K6" s="3" t="s">
        <v>35</v>
      </c>
      <c r="L6" s="3" t="s">
        <v>37</v>
      </c>
      <c r="M6" s="3" t="s">
        <v>38</v>
      </c>
      <c r="N6" s="81"/>
    </row>
    <row r="7" spans="1:16" ht="18.75" customHeight="1">
      <c r="A7" s="9" t="s">
        <v>3</v>
      </c>
      <c r="B7" s="10">
        <f>B8+B20+B24</f>
        <v>487034</v>
      </c>
      <c r="C7" s="10">
        <f>C8+C20+C24</f>
        <v>376163</v>
      </c>
      <c r="D7" s="10">
        <f>D8+D20+D24</f>
        <v>363285</v>
      </c>
      <c r="E7" s="10">
        <f>E8+E20+E24</f>
        <v>69390</v>
      </c>
      <c r="F7" s="10">
        <f aca="true" t="shared" si="0" ref="F7:M7">F8+F20+F24</f>
        <v>295906</v>
      </c>
      <c r="G7" s="10">
        <f t="shared" si="0"/>
        <v>491888</v>
      </c>
      <c r="H7" s="10">
        <f t="shared" si="0"/>
        <v>468446</v>
      </c>
      <c r="I7" s="10">
        <f t="shared" si="0"/>
        <v>413167</v>
      </c>
      <c r="J7" s="10">
        <f t="shared" si="0"/>
        <v>300841</v>
      </c>
      <c r="K7" s="10">
        <f t="shared" si="0"/>
        <v>366121</v>
      </c>
      <c r="L7" s="10">
        <f t="shared" si="0"/>
        <v>160828</v>
      </c>
      <c r="M7" s="10">
        <f t="shared" si="0"/>
        <v>90145</v>
      </c>
      <c r="N7" s="10">
        <f>+N8+N20+N24</f>
        <v>3883214</v>
      </c>
      <c r="O7"/>
      <c r="P7" s="39"/>
    </row>
    <row r="8" spans="1:15" ht="18.75" customHeight="1">
      <c r="A8" s="11" t="s">
        <v>27</v>
      </c>
      <c r="B8" s="12">
        <f>+B9+B12+B16</f>
        <v>275429</v>
      </c>
      <c r="C8" s="12">
        <f>+C9+C12+C16</f>
        <v>225393</v>
      </c>
      <c r="D8" s="12">
        <f>+D9+D12+D16</f>
        <v>229024</v>
      </c>
      <c r="E8" s="12">
        <f>+E9+E12+E16</f>
        <v>42311</v>
      </c>
      <c r="F8" s="12">
        <f aca="true" t="shared" si="1" ref="F8:M8">+F9+F12+F16</f>
        <v>177162</v>
      </c>
      <c r="G8" s="12">
        <f t="shared" si="1"/>
        <v>297980</v>
      </c>
      <c r="H8" s="12">
        <f t="shared" si="1"/>
        <v>272389</v>
      </c>
      <c r="I8" s="12">
        <f t="shared" si="1"/>
        <v>242839</v>
      </c>
      <c r="J8" s="12">
        <f t="shared" si="1"/>
        <v>180323</v>
      </c>
      <c r="K8" s="12">
        <f t="shared" si="1"/>
        <v>201946</v>
      </c>
      <c r="L8" s="12">
        <f t="shared" si="1"/>
        <v>97499</v>
      </c>
      <c r="M8" s="12">
        <f t="shared" si="1"/>
        <v>57104</v>
      </c>
      <c r="N8" s="12">
        <f>SUM(B8:M8)</f>
        <v>2299399</v>
      </c>
      <c r="O8"/>
    </row>
    <row r="9" spans="1:15" ht="18.75" customHeight="1">
      <c r="A9" s="13" t="s">
        <v>4</v>
      </c>
      <c r="B9" s="14">
        <v>31313</v>
      </c>
      <c r="C9" s="14">
        <v>31623</v>
      </c>
      <c r="D9" s="14">
        <v>19925</v>
      </c>
      <c r="E9" s="14">
        <v>4414</v>
      </c>
      <c r="F9" s="14">
        <v>16054</v>
      </c>
      <c r="G9" s="14">
        <v>30249</v>
      </c>
      <c r="H9" s="14">
        <v>38954</v>
      </c>
      <c r="I9" s="14">
        <v>19510</v>
      </c>
      <c r="J9" s="14">
        <v>23834</v>
      </c>
      <c r="K9" s="14">
        <v>19047</v>
      </c>
      <c r="L9" s="14">
        <v>14159</v>
      </c>
      <c r="M9" s="14">
        <v>8165</v>
      </c>
      <c r="N9" s="12">
        <f aca="true" t="shared" si="2" ref="N9:N19">SUM(B9:M9)</f>
        <v>257247</v>
      </c>
      <c r="O9"/>
    </row>
    <row r="10" spans="1:15" ht="18.75" customHeight="1">
      <c r="A10" s="15" t="s">
        <v>5</v>
      </c>
      <c r="B10" s="14">
        <f>+B9-B11</f>
        <v>31313</v>
      </c>
      <c r="C10" s="14">
        <f>+C9-C11</f>
        <v>31623</v>
      </c>
      <c r="D10" s="14">
        <f>+D9-D11</f>
        <v>19925</v>
      </c>
      <c r="E10" s="14">
        <f>+E9-E11</f>
        <v>4414</v>
      </c>
      <c r="F10" s="14">
        <f aca="true" t="shared" si="3" ref="F10:M10">+F9-F11</f>
        <v>16054</v>
      </c>
      <c r="G10" s="14">
        <f t="shared" si="3"/>
        <v>30249</v>
      </c>
      <c r="H10" s="14">
        <f t="shared" si="3"/>
        <v>38954</v>
      </c>
      <c r="I10" s="14">
        <f t="shared" si="3"/>
        <v>19510</v>
      </c>
      <c r="J10" s="14">
        <f t="shared" si="3"/>
        <v>23834</v>
      </c>
      <c r="K10" s="14">
        <f t="shared" si="3"/>
        <v>19047</v>
      </c>
      <c r="L10" s="14">
        <f t="shared" si="3"/>
        <v>14159</v>
      </c>
      <c r="M10" s="14">
        <f t="shared" si="3"/>
        <v>8165</v>
      </c>
      <c r="N10" s="12">
        <f t="shared" si="2"/>
        <v>257247</v>
      </c>
      <c r="O10"/>
    </row>
    <row r="11" spans="1:1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</row>
    <row r="12" spans="1:15" ht="18.75" customHeight="1">
      <c r="A12" s="16" t="s">
        <v>22</v>
      </c>
      <c r="B12" s="14">
        <f>B13+B14+B15</f>
        <v>215872</v>
      </c>
      <c r="C12" s="14">
        <f>C13+C14+C15</f>
        <v>172176</v>
      </c>
      <c r="D12" s="14">
        <f>D13+D14+D15</f>
        <v>194081</v>
      </c>
      <c r="E12" s="14">
        <f>E13+E14+E15</f>
        <v>34388</v>
      </c>
      <c r="F12" s="14">
        <f aca="true" t="shared" si="4" ref="F12:M12">F13+F14+F15</f>
        <v>144266</v>
      </c>
      <c r="G12" s="14">
        <f t="shared" si="4"/>
        <v>241509</v>
      </c>
      <c r="H12" s="14">
        <f t="shared" si="4"/>
        <v>211788</v>
      </c>
      <c r="I12" s="14">
        <f t="shared" si="4"/>
        <v>203094</v>
      </c>
      <c r="J12" s="14">
        <f t="shared" si="4"/>
        <v>141832</v>
      </c>
      <c r="K12" s="14">
        <f t="shared" si="4"/>
        <v>163273</v>
      </c>
      <c r="L12" s="14">
        <f t="shared" si="4"/>
        <v>76779</v>
      </c>
      <c r="M12" s="14">
        <f t="shared" si="4"/>
        <v>45186</v>
      </c>
      <c r="N12" s="12">
        <f t="shared" si="2"/>
        <v>1844244</v>
      </c>
      <c r="O12"/>
    </row>
    <row r="13" spans="1:15" ht="18.75" customHeight="1">
      <c r="A13" s="15" t="s">
        <v>7</v>
      </c>
      <c r="B13" s="14">
        <v>107760</v>
      </c>
      <c r="C13" s="14">
        <v>85900</v>
      </c>
      <c r="D13" s="14">
        <v>94217</v>
      </c>
      <c r="E13" s="14">
        <v>16956</v>
      </c>
      <c r="F13" s="14">
        <v>70079</v>
      </c>
      <c r="G13" s="14">
        <v>119524</v>
      </c>
      <c r="H13" s="14">
        <v>108912</v>
      </c>
      <c r="I13" s="14">
        <v>105627</v>
      </c>
      <c r="J13" s="14">
        <v>71354</v>
      </c>
      <c r="K13" s="14">
        <v>82310</v>
      </c>
      <c r="L13" s="14">
        <v>38281</v>
      </c>
      <c r="M13" s="14">
        <v>21999</v>
      </c>
      <c r="N13" s="12">
        <f t="shared" si="2"/>
        <v>922919</v>
      </c>
      <c r="O13"/>
    </row>
    <row r="14" spans="1:15" ht="18.75" customHeight="1">
      <c r="A14" s="15" t="s">
        <v>8</v>
      </c>
      <c r="B14" s="14">
        <v>96908</v>
      </c>
      <c r="C14" s="14">
        <v>73828</v>
      </c>
      <c r="D14" s="14">
        <v>89987</v>
      </c>
      <c r="E14" s="14">
        <v>15123</v>
      </c>
      <c r="F14" s="14">
        <v>63998</v>
      </c>
      <c r="G14" s="14">
        <v>104573</v>
      </c>
      <c r="H14" s="14">
        <v>89285</v>
      </c>
      <c r="I14" s="14">
        <v>88811</v>
      </c>
      <c r="J14" s="14">
        <v>62723</v>
      </c>
      <c r="K14" s="14">
        <v>72618</v>
      </c>
      <c r="L14" s="14">
        <v>34583</v>
      </c>
      <c r="M14" s="14">
        <v>21191</v>
      </c>
      <c r="N14" s="12">
        <f t="shared" si="2"/>
        <v>813628</v>
      </c>
      <c r="O14"/>
    </row>
    <row r="15" spans="1:15" ht="18.75" customHeight="1">
      <c r="A15" s="15" t="s">
        <v>9</v>
      </c>
      <c r="B15" s="14">
        <v>11204</v>
      </c>
      <c r="C15" s="14">
        <v>12448</v>
      </c>
      <c r="D15" s="14">
        <v>9877</v>
      </c>
      <c r="E15" s="14">
        <v>2309</v>
      </c>
      <c r="F15" s="14">
        <v>10189</v>
      </c>
      <c r="G15" s="14">
        <v>17412</v>
      </c>
      <c r="H15" s="14">
        <v>13591</v>
      </c>
      <c r="I15" s="14">
        <v>8656</v>
      </c>
      <c r="J15" s="14">
        <v>7755</v>
      </c>
      <c r="K15" s="14">
        <v>8345</v>
      </c>
      <c r="L15" s="14">
        <v>3915</v>
      </c>
      <c r="M15" s="14">
        <v>1996</v>
      </c>
      <c r="N15" s="12">
        <f t="shared" si="2"/>
        <v>107697</v>
      </c>
      <c r="O15"/>
    </row>
    <row r="16" spans="1:14" ht="18.75" customHeight="1">
      <c r="A16" s="16" t="s">
        <v>26</v>
      </c>
      <c r="B16" s="14">
        <f>B17+B18+B19</f>
        <v>28244</v>
      </c>
      <c r="C16" s="14">
        <f>C17+C18+C19</f>
        <v>21594</v>
      </c>
      <c r="D16" s="14">
        <f>D17+D18+D19</f>
        <v>15018</v>
      </c>
      <c r="E16" s="14">
        <f>E17+E18+E19</f>
        <v>3509</v>
      </c>
      <c r="F16" s="14">
        <f aca="true" t="shared" si="5" ref="F16:M16">F17+F18+F19</f>
        <v>16842</v>
      </c>
      <c r="G16" s="14">
        <f t="shared" si="5"/>
        <v>26222</v>
      </c>
      <c r="H16" s="14">
        <f t="shared" si="5"/>
        <v>21647</v>
      </c>
      <c r="I16" s="14">
        <f t="shared" si="5"/>
        <v>20235</v>
      </c>
      <c r="J16" s="14">
        <f t="shared" si="5"/>
        <v>14657</v>
      </c>
      <c r="K16" s="14">
        <f t="shared" si="5"/>
        <v>19626</v>
      </c>
      <c r="L16" s="14">
        <f t="shared" si="5"/>
        <v>6561</v>
      </c>
      <c r="M16" s="14">
        <f t="shared" si="5"/>
        <v>3753</v>
      </c>
      <c r="N16" s="12">
        <f t="shared" si="2"/>
        <v>197908</v>
      </c>
    </row>
    <row r="17" spans="1:15" ht="18.75" customHeight="1">
      <c r="A17" s="15" t="s">
        <v>23</v>
      </c>
      <c r="B17" s="14">
        <v>6526</v>
      </c>
      <c r="C17" s="14">
        <v>5221</v>
      </c>
      <c r="D17" s="14">
        <v>4073</v>
      </c>
      <c r="E17" s="14">
        <v>869</v>
      </c>
      <c r="F17" s="14">
        <v>4132</v>
      </c>
      <c r="G17" s="14">
        <v>7748</v>
      </c>
      <c r="H17" s="14">
        <v>6441</v>
      </c>
      <c r="I17" s="14">
        <v>5695</v>
      </c>
      <c r="J17" s="14">
        <v>4210</v>
      </c>
      <c r="K17" s="14">
        <v>5194</v>
      </c>
      <c r="L17" s="14">
        <v>2158</v>
      </c>
      <c r="M17" s="14">
        <v>1042</v>
      </c>
      <c r="N17" s="12">
        <f t="shared" si="2"/>
        <v>53309</v>
      </c>
      <c r="O17"/>
    </row>
    <row r="18" spans="1:15" ht="18.75" customHeight="1">
      <c r="A18" s="15" t="s">
        <v>24</v>
      </c>
      <c r="B18" s="14">
        <v>1073</v>
      </c>
      <c r="C18" s="14">
        <v>752</v>
      </c>
      <c r="D18" s="14">
        <v>729</v>
      </c>
      <c r="E18" s="14">
        <v>142</v>
      </c>
      <c r="F18" s="14">
        <v>645</v>
      </c>
      <c r="G18" s="14">
        <v>1031</v>
      </c>
      <c r="H18" s="14">
        <v>892</v>
      </c>
      <c r="I18" s="14">
        <v>768</v>
      </c>
      <c r="J18" s="14">
        <v>628</v>
      </c>
      <c r="K18" s="14">
        <v>797</v>
      </c>
      <c r="L18" s="14">
        <v>251</v>
      </c>
      <c r="M18" s="14">
        <v>136</v>
      </c>
      <c r="N18" s="12">
        <f t="shared" si="2"/>
        <v>7844</v>
      </c>
      <c r="O18"/>
    </row>
    <row r="19" spans="1:15" ht="18.75" customHeight="1">
      <c r="A19" s="15" t="s">
        <v>25</v>
      </c>
      <c r="B19" s="14">
        <v>20645</v>
      </c>
      <c r="C19" s="14">
        <v>15621</v>
      </c>
      <c r="D19" s="14">
        <v>10216</v>
      </c>
      <c r="E19" s="14">
        <v>2498</v>
      </c>
      <c r="F19" s="14">
        <v>12065</v>
      </c>
      <c r="G19" s="14">
        <v>17443</v>
      </c>
      <c r="H19" s="14">
        <v>14314</v>
      </c>
      <c r="I19" s="14">
        <v>13772</v>
      </c>
      <c r="J19" s="14">
        <v>9819</v>
      </c>
      <c r="K19" s="14">
        <v>13635</v>
      </c>
      <c r="L19" s="14">
        <v>4152</v>
      </c>
      <c r="M19" s="14">
        <v>2575</v>
      </c>
      <c r="N19" s="12">
        <f t="shared" si="2"/>
        <v>136755</v>
      </c>
      <c r="O19"/>
    </row>
    <row r="20" spans="1:15" ht="18.75" customHeight="1">
      <c r="A20" s="17" t="s">
        <v>10</v>
      </c>
      <c r="B20" s="18">
        <f>B21+B22+B23</f>
        <v>153996</v>
      </c>
      <c r="C20" s="18">
        <f>C21+C22+C23</f>
        <v>99970</v>
      </c>
      <c r="D20" s="18">
        <f>D21+D22+D23</f>
        <v>87646</v>
      </c>
      <c r="E20" s="18">
        <f>E21+E22+E23</f>
        <v>16243</v>
      </c>
      <c r="F20" s="18">
        <f aca="true" t="shared" si="6" ref="F20:M20">F21+F22+F23</f>
        <v>74123</v>
      </c>
      <c r="G20" s="18">
        <f t="shared" si="6"/>
        <v>122734</v>
      </c>
      <c r="H20" s="18">
        <f t="shared" si="6"/>
        <v>131549</v>
      </c>
      <c r="I20" s="18">
        <f t="shared" si="6"/>
        <v>125630</v>
      </c>
      <c r="J20" s="18">
        <f t="shared" si="6"/>
        <v>82470</v>
      </c>
      <c r="K20" s="18">
        <f t="shared" si="6"/>
        <v>128119</v>
      </c>
      <c r="L20" s="18">
        <f t="shared" si="6"/>
        <v>51012</v>
      </c>
      <c r="M20" s="18">
        <f t="shared" si="6"/>
        <v>27700</v>
      </c>
      <c r="N20" s="12">
        <f aca="true" t="shared" si="7" ref="N20:N26">SUM(B20:M20)</f>
        <v>1101192</v>
      </c>
      <c r="O20"/>
    </row>
    <row r="21" spans="1:15" ht="18.75" customHeight="1">
      <c r="A21" s="13" t="s">
        <v>11</v>
      </c>
      <c r="B21" s="14">
        <v>85672</v>
      </c>
      <c r="C21" s="14">
        <v>58924</v>
      </c>
      <c r="D21" s="14">
        <v>50988</v>
      </c>
      <c r="E21" s="14">
        <v>9576</v>
      </c>
      <c r="F21" s="14">
        <v>42636</v>
      </c>
      <c r="G21" s="14">
        <v>73443</v>
      </c>
      <c r="H21" s="14">
        <v>78535</v>
      </c>
      <c r="I21" s="14">
        <v>73775</v>
      </c>
      <c r="J21" s="14">
        <v>47692</v>
      </c>
      <c r="K21" s="14">
        <v>71532</v>
      </c>
      <c r="L21" s="14">
        <v>28627</v>
      </c>
      <c r="M21" s="14">
        <v>15234</v>
      </c>
      <c r="N21" s="12">
        <f t="shared" si="7"/>
        <v>636634</v>
      </c>
      <c r="O21"/>
    </row>
    <row r="22" spans="1:15" ht="18.75" customHeight="1">
      <c r="A22" s="13" t="s">
        <v>12</v>
      </c>
      <c r="B22" s="14">
        <v>62069</v>
      </c>
      <c r="C22" s="14">
        <v>35901</v>
      </c>
      <c r="D22" s="14">
        <v>32677</v>
      </c>
      <c r="E22" s="14">
        <v>5763</v>
      </c>
      <c r="F22" s="14">
        <v>27289</v>
      </c>
      <c r="G22" s="14">
        <v>42474</v>
      </c>
      <c r="H22" s="14">
        <v>47029</v>
      </c>
      <c r="I22" s="14">
        <v>46990</v>
      </c>
      <c r="J22" s="14">
        <v>31254</v>
      </c>
      <c r="K22" s="14">
        <v>51665</v>
      </c>
      <c r="L22" s="14">
        <v>20496</v>
      </c>
      <c r="M22" s="14">
        <v>11559</v>
      </c>
      <c r="N22" s="12">
        <f t="shared" si="7"/>
        <v>415166</v>
      </c>
      <c r="O22"/>
    </row>
    <row r="23" spans="1:15" ht="18.75" customHeight="1">
      <c r="A23" s="13" t="s">
        <v>13</v>
      </c>
      <c r="B23" s="14">
        <v>6255</v>
      </c>
      <c r="C23" s="14">
        <v>5145</v>
      </c>
      <c r="D23" s="14">
        <v>3981</v>
      </c>
      <c r="E23" s="14">
        <v>904</v>
      </c>
      <c r="F23" s="14">
        <v>4198</v>
      </c>
      <c r="G23" s="14">
        <v>6817</v>
      </c>
      <c r="H23" s="14">
        <v>5985</v>
      </c>
      <c r="I23" s="14">
        <v>4865</v>
      </c>
      <c r="J23" s="14">
        <v>3524</v>
      </c>
      <c r="K23" s="14">
        <v>4922</v>
      </c>
      <c r="L23" s="14">
        <v>1889</v>
      </c>
      <c r="M23" s="14">
        <v>907</v>
      </c>
      <c r="N23" s="12">
        <f t="shared" si="7"/>
        <v>49392</v>
      </c>
      <c r="O23"/>
    </row>
    <row r="24" spans="1:15" ht="18.75" customHeight="1">
      <c r="A24" s="17" t="s">
        <v>14</v>
      </c>
      <c r="B24" s="14">
        <f>B25+B26</f>
        <v>57609</v>
      </c>
      <c r="C24" s="14">
        <f>C25+C26</f>
        <v>50800</v>
      </c>
      <c r="D24" s="14">
        <f>D25+D26</f>
        <v>46615</v>
      </c>
      <c r="E24" s="14">
        <f>E25+E26</f>
        <v>10836</v>
      </c>
      <c r="F24" s="14">
        <f aca="true" t="shared" si="8" ref="F24:M24">F25+F26</f>
        <v>44621</v>
      </c>
      <c r="G24" s="14">
        <f t="shared" si="8"/>
        <v>71174</v>
      </c>
      <c r="H24" s="14">
        <f t="shared" si="8"/>
        <v>64508</v>
      </c>
      <c r="I24" s="14">
        <f t="shared" si="8"/>
        <v>44698</v>
      </c>
      <c r="J24" s="14">
        <f t="shared" si="8"/>
        <v>38048</v>
      </c>
      <c r="K24" s="14">
        <f t="shared" si="8"/>
        <v>36056</v>
      </c>
      <c r="L24" s="14">
        <f t="shared" si="8"/>
        <v>12317</v>
      </c>
      <c r="M24" s="14">
        <f t="shared" si="8"/>
        <v>5341</v>
      </c>
      <c r="N24" s="12">
        <f t="shared" si="7"/>
        <v>482623</v>
      </c>
      <c r="O24"/>
    </row>
    <row r="25" spans="1:15" ht="18.75" customHeight="1">
      <c r="A25" s="13" t="s">
        <v>15</v>
      </c>
      <c r="B25" s="14">
        <v>36870</v>
      </c>
      <c r="C25" s="14">
        <v>32512</v>
      </c>
      <c r="D25" s="14">
        <v>29834</v>
      </c>
      <c r="E25" s="14">
        <v>6935</v>
      </c>
      <c r="F25" s="14">
        <v>28557</v>
      </c>
      <c r="G25" s="14">
        <v>45551</v>
      </c>
      <c r="H25" s="14">
        <v>41285</v>
      </c>
      <c r="I25" s="14">
        <v>28607</v>
      </c>
      <c r="J25" s="14">
        <v>24351</v>
      </c>
      <c r="K25" s="14">
        <v>23076</v>
      </c>
      <c r="L25" s="14">
        <v>7883</v>
      </c>
      <c r="M25" s="14">
        <v>3418</v>
      </c>
      <c r="N25" s="12">
        <f t="shared" si="7"/>
        <v>308879</v>
      </c>
      <c r="O25"/>
    </row>
    <row r="26" spans="1:15" ht="18.75" customHeight="1">
      <c r="A26" s="13" t="s">
        <v>16</v>
      </c>
      <c r="B26" s="14">
        <v>20739</v>
      </c>
      <c r="C26" s="14">
        <v>18288</v>
      </c>
      <c r="D26" s="14">
        <v>16781</v>
      </c>
      <c r="E26" s="14">
        <v>3901</v>
      </c>
      <c r="F26" s="14">
        <v>16064</v>
      </c>
      <c r="G26" s="14">
        <v>25623</v>
      </c>
      <c r="H26" s="14">
        <v>23223</v>
      </c>
      <c r="I26" s="14">
        <v>16091</v>
      </c>
      <c r="J26" s="14">
        <v>13697</v>
      </c>
      <c r="K26" s="14">
        <v>12980</v>
      </c>
      <c r="L26" s="14">
        <v>4434</v>
      </c>
      <c r="M26" s="14">
        <v>1923</v>
      </c>
      <c r="N26" s="12">
        <f t="shared" si="7"/>
        <v>173744</v>
      </c>
      <c r="O26"/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5" ht="18.75" customHeight="1">
      <c r="A29" s="17" t="s">
        <v>17</v>
      </c>
      <c r="B29" s="22">
        <v>0.9991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73"/>
      <c r="O29"/>
    </row>
    <row r="30" spans="1:15" ht="18.75" customHeight="1">
      <c r="A30" s="17" t="s">
        <v>18</v>
      </c>
      <c r="B30" s="22">
        <v>0.9736</v>
      </c>
      <c r="C30" s="22">
        <v>0.9475</v>
      </c>
      <c r="D30" s="22">
        <v>0.9711</v>
      </c>
      <c r="E30" s="22">
        <v>0.9057</v>
      </c>
      <c r="F30" s="22">
        <v>0.9757</v>
      </c>
      <c r="G30" s="22">
        <v>0.9868</v>
      </c>
      <c r="H30" s="22">
        <v>0.9517</v>
      </c>
      <c r="I30" s="22">
        <v>0.9556</v>
      </c>
      <c r="J30" s="22">
        <v>0.9804</v>
      </c>
      <c r="K30" s="22">
        <v>0.9567</v>
      </c>
      <c r="L30" s="22">
        <v>0.9637</v>
      </c>
      <c r="M30" s="22">
        <v>1</v>
      </c>
      <c r="N30" s="74"/>
      <c r="O30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9" t="s">
        <v>43</v>
      </c>
      <c r="B32" s="23">
        <f>(((+B$8+B$20)*B$29)+(B$24*B$30))/B$7</f>
        <v>0.9960837229023025</v>
      </c>
      <c r="C32" s="23">
        <f aca="true" t="shared" si="9" ref="C32:M32">(((+C$8+C$20)*C$29)+(C$24*C$30))/C$7</f>
        <v>0.9929099884890327</v>
      </c>
      <c r="D32" s="23">
        <f t="shared" si="9"/>
        <v>0.996291689720192</v>
      </c>
      <c r="E32" s="23">
        <f t="shared" si="9"/>
        <v>0.9852740337224385</v>
      </c>
      <c r="F32" s="23">
        <f t="shared" si="9"/>
        <v>0.9963356934296702</v>
      </c>
      <c r="G32" s="23">
        <f t="shared" si="9"/>
        <v>0.9980900188660834</v>
      </c>
      <c r="H32" s="23">
        <f t="shared" si="9"/>
        <v>0.9933487821435129</v>
      </c>
      <c r="I32" s="23">
        <f t="shared" si="9"/>
        <v>0.9951966367110635</v>
      </c>
      <c r="J32" s="23">
        <f t="shared" si="9"/>
        <v>0.997521146386297</v>
      </c>
      <c r="K32" s="23">
        <f t="shared" si="9"/>
        <v>0.995735768229629</v>
      </c>
      <c r="L32" s="23">
        <f t="shared" si="9"/>
        <v>0.9972199672942523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5" ht="18.75" customHeight="1">
      <c r="A34" s="2" t="s">
        <v>19</v>
      </c>
      <c r="B34" s="26">
        <v>1.7639</v>
      </c>
      <c r="C34" s="26">
        <v>1.7043</v>
      </c>
      <c r="D34" s="26">
        <v>1.5792</v>
      </c>
      <c r="E34" s="26">
        <v>2.0202</v>
      </c>
      <c r="F34" s="26">
        <v>1.8419</v>
      </c>
      <c r="G34" s="26">
        <v>1.4606</v>
      </c>
      <c r="H34" s="26">
        <v>1.7043</v>
      </c>
      <c r="I34" s="26">
        <v>1.6637</v>
      </c>
      <c r="J34" s="26">
        <v>1.8737</v>
      </c>
      <c r="K34" s="26">
        <v>1.7915</v>
      </c>
      <c r="L34" s="26">
        <v>2.1278</v>
      </c>
      <c r="M34" s="26">
        <v>2.089</v>
      </c>
      <c r="N34" s="75"/>
      <c r="O34"/>
    </row>
    <row r="35" spans="1:14" ht="18.75" customHeight="1">
      <c r="A35" s="17" t="s">
        <v>21</v>
      </c>
      <c r="B35" s="26">
        <f>B32*B34</f>
        <v>1.7569920788273714</v>
      </c>
      <c r="C35" s="26">
        <f>C32*C34</f>
        <v>1.6922164933818582</v>
      </c>
      <c r="D35" s="26">
        <f>D32*D34</f>
        <v>1.5733438364061272</v>
      </c>
      <c r="E35" s="26">
        <f>E32*E34</f>
        <v>1.9904506029260702</v>
      </c>
      <c r="F35" s="26">
        <f aca="true" t="shared" si="10" ref="F35:M35">F32*F34</f>
        <v>1.8351507137281096</v>
      </c>
      <c r="G35" s="26">
        <f t="shared" si="10"/>
        <v>1.4578102815558014</v>
      </c>
      <c r="H35" s="26">
        <f t="shared" si="10"/>
        <v>1.6929643294071888</v>
      </c>
      <c r="I35" s="26">
        <f t="shared" si="10"/>
        <v>1.6557086444961964</v>
      </c>
      <c r="J35" s="26">
        <f t="shared" si="10"/>
        <v>1.8690553719840046</v>
      </c>
      <c r="K35" s="26">
        <f t="shared" si="10"/>
        <v>1.7838606287833803</v>
      </c>
      <c r="L35" s="26">
        <f t="shared" si="10"/>
        <v>2.12188464640871</v>
      </c>
      <c r="M35" s="26">
        <f t="shared" si="10"/>
        <v>2.089</v>
      </c>
      <c r="N35" s="27"/>
    </row>
    <row r="36" spans="1:15" ht="18.75" customHeight="1">
      <c r="A36" s="61" t="s">
        <v>44</v>
      </c>
      <c r="B36" s="26">
        <v>-0.0016243014</v>
      </c>
      <c r="C36" s="26">
        <v>-0.0055603023</v>
      </c>
      <c r="D36" s="26">
        <v>-0.0004408385</v>
      </c>
      <c r="E36" s="26">
        <v>0</v>
      </c>
      <c r="F36" s="26">
        <v>-0.0013743892</v>
      </c>
      <c r="G36" s="26">
        <v>-0.0010171015</v>
      </c>
      <c r="H36" s="26">
        <v>-0.0012718862</v>
      </c>
      <c r="I36" s="26">
        <v>0</v>
      </c>
      <c r="J36" s="26">
        <v>-0.0004203549</v>
      </c>
      <c r="K36" s="26">
        <v>0</v>
      </c>
      <c r="L36" s="26">
        <v>0</v>
      </c>
      <c r="M36" s="26">
        <v>-0.000204</v>
      </c>
      <c r="N36" s="76"/>
      <c r="O36"/>
    </row>
    <row r="37" spans="1:14" ht="15" customHeight="1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3"/>
    </row>
    <row r="38" spans="1:14" ht="18.75" customHeight="1">
      <c r="A38" s="64" t="s">
        <v>93</v>
      </c>
      <c r="B38" s="65">
        <f aca="true" t="shared" si="11" ref="B38:M38">B39*B40</f>
        <v>915.9200000000001</v>
      </c>
      <c r="C38" s="65">
        <f t="shared" si="11"/>
        <v>2495.2400000000002</v>
      </c>
      <c r="D38" s="65">
        <f t="shared" si="11"/>
        <v>184.04000000000002</v>
      </c>
      <c r="E38" s="65">
        <f t="shared" si="11"/>
        <v>0</v>
      </c>
      <c r="F38" s="65">
        <f t="shared" si="11"/>
        <v>500.76000000000005</v>
      </c>
      <c r="G38" s="65">
        <f t="shared" si="11"/>
        <v>564.96</v>
      </c>
      <c r="H38" s="65">
        <f t="shared" si="11"/>
        <v>706.2</v>
      </c>
      <c r="I38" s="65">
        <f t="shared" si="11"/>
        <v>0</v>
      </c>
      <c r="J38" s="65">
        <f t="shared" si="11"/>
        <v>149.8</v>
      </c>
      <c r="K38" s="65">
        <f t="shared" si="11"/>
        <v>0</v>
      </c>
      <c r="L38" s="65">
        <f t="shared" si="11"/>
        <v>0</v>
      </c>
      <c r="M38" s="65">
        <f t="shared" si="11"/>
        <v>21.400000000000002</v>
      </c>
      <c r="N38" s="28">
        <f>SUM(B38:M38)</f>
        <v>5538.32</v>
      </c>
    </row>
    <row r="39" spans="1:15" ht="18.75" customHeight="1">
      <c r="A39" s="61" t="s">
        <v>46</v>
      </c>
      <c r="B39" s="67">
        <v>214</v>
      </c>
      <c r="C39" s="67">
        <v>583</v>
      </c>
      <c r="D39" s="67">
        <v>43</v>
      </c>
      <c r="E39" s="67">
        <v>0</v>
      </c>
      <c r="F39" s="67">
        <v>117</v>
      </c>
      <c r="G39" s="67">
        <v>132</v>
      </c>
      <c r="H39" s="67">
        <v>165</v>
      </c>
      <c r="I39" s="67">
        <v>0</v>
      </c>
      <c r="J39" s="67">
        <v>35</v>
      </c>
      <c r="K39" s="67">
        <v>0</v>
      </c>
      <c r="L39" s="67">
        <v>0</v>
      </c>
      <c r="M39" s="67">
        <v>5</v>
      </c>
      <c r="N39" s="12">
        <f>SUM(B39:M39)</f>
        <v>1294</v>
      </c>
      <c r="O39"/>
    </row>
    <row r="40" spans="1:15" ht="18.75" customHeight="1">
      <c r="A40" s="61" t="s">
        <v>47</v>
      </c>
      <c r="B40" s="63">
        <v>4.28</v>
      </c>
      <c r="C40" s="63">
        <v>4.28</v>
      </c>
      <c r="D40" s="63">
        <v>4.28</v>
      </c>
      <c r="E40" s="63">
        <v>0</v>
      </c>
      <c r="F40" s="63">
        <v>4.28</v>
      </c>
      <c r="G40" s="63">
        <v>4.28</v>
      </c>
      <c r="H40" s="63">
        <v>4.28</v>
      </c>
      <c r="I40" s="63">
        <v>0</v>
      </c>
      <c r="J40" s="63">
        <v>4.28</v>
      </c>
      <c r="K40" s="63">
        <v>0</v>
      </c>
      <c r="L40" s="63">
        <v>0</v>
      </c>
      <c r="M40" s="63">
        <v>4.28</v>
      </c>
      <c r="N40" s="63"/>
      <c r="O40"/>
    </row>
    <row r="41" spans="1:14" ht="15" customHeight="1">
      <c r="A41" s="61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3"/>
    </row>
    <row r="42" spans="1:14" ht="18.75" customHeight="1">
      <c r="A42" s="68" t="s">
        <v>45</v>
      </c>
      <c r="B42" s="69">
        <f>B43+B44+B45</f>
        <v>855839.7101115624</v>
      </c>
      <c r="C42" s="69">
        <f aca="true" t="shared" si="12" ref="C42:N42">C43+C44+C45</f>
        <v>636952.892805925</v>
      </c>
      <c r="D42" s="69">
        <f t="shared" si="12"/>
        <v>571596.1055943274</v>
      </c>
      <c r="E42" s="69">
        <f t="shared" si="12"/>
        <v>138117.36733704002</v>
      </c>
      <c r="F42" s="69">
        <f>F43+F44+F45</f>
        <v>543126.1770858149</v>
      </c>
      <c r="G42" s="69">
        <f>G43+G44+G45</f>
        <v>717144.043751288</v>
      </c>
      <c r="H42" s="69">
        <f t="shared" si="12"/>
        <v>793172.7582506347</v>
      </c>
      <c r="I42" s="69">
        <f t="shared" si="12"/>
        <v>684084.1735205599</v>
      </c>
      <c r="J42" s="69">
        <f t="shared" si="12"/>
        <v>562311.8271745691</v>
      </c>
      <c r="K42" s="69">
        <f t="shared" si="12"/>
        <v>653108.8372707999</v>
      </c>
      <c r="L42" s="69">
        <f t="shared" si="12"/>
        <v>341258.46391262003</v>
      </c>
      <c r="M42" s="69">
        <f t="shared" si="12"/>
        <v>188315.91542</v>
      </c>
      <c r="N42" s="69">
        <f t="shared" si="12"/>
        <v>6685028.272235142</v>
      </c>
    </row>
    <row r="43" spans="1:14" ht="18.75" customHeight="1">
      <c r="A43" s="66" t="s">
        <v>94</v>
      </c>
      <c r="B43" s="63">
        <f aca="true" t="shared" si="13" ref="B43:H43">B35*B7</f>
        <v>855714.88011961</v>
      </c>
      <c r="C43" s="63">
        <f t="shared" si="13"/>
        <v>636549.2327999999</v>
      </c>
      <c r="D43" s="63">
        <f t="shared" si="13"/>
        <v>571572.2156088</v>
      </c>
      <c r="E43" s="63">
        <f t="shared" si="13"/>
        <v>138117.36733704002</v>
      </c>
      <c r="F43" s="63">
        <f t="shared" si="13"/>
        <v>543032.10709643</v>
      </c>
      <c r="G43" s="63">
        <f t="shared" si="13"/>
        <v>717079.38377392</v>
      </c>
      <c r="H43" s="63">
        <f t="shared" si="13"/>
        <v>793062.36825348</v>
      </c>
      <c r="I43" s="63">
        <f>I35*I7</f>
        <v>684084.1735205599</v>
      </c>
      <c r="J43" s="63">
        <f>J35*J7</f>
        <v>562288.48716304</v>
      </c>
      <c r="K43" s="63">
        <f>K35*K7</f>
        <v>653108.8372707999</v>
      </c>
      <c r="L43" s="63">
        <f>L35*L7</f>
        <v>341258.46391262003</v>
      </c>
      <c r="M43" s="63">
        <f>M35*M7</f>
        <v>188312.905</v>
      </c>
      <c r="N43" s="65">
        <f>SUM(B43:M43)</f>
        <v>6684180.4218563</v>
      </c>
    </row>
    <row r="44" spans="1:14" ht="18.75" customHeight="1">
      <c r="A44" s="66" t="s">
        <v>95</v>
      </c>
      <c r="B44" s="63">
        <f aca="true" t="shared" si="14" ref="B44:M44">B36*B7</f>
        <v>-791.0900080476</v>
      </c>
      <c r="C44" s="63">
        <f t="shared" si="14"/>
        <v>-2091.5799940749002</v>
      </c>
      <c r="D44" s="63">
        <f t="shared" si="14"/>
        <v>-160.1500144725</v>
      </c>
      <c r="E44" s="63">
        <f t="shared" si="14"/>
        <v>0</v>
      </c>
      <c r="F44" s="63">
        <f t="shared" si="14"/>
        <v>-406.6900106152</v>
      </c>
      <c r="G44" s="63">
        <f t="shared" si="14"/>
        <v>-500.30002263200004</v>
      </c>
      <c r="H44" s="63">
        <f t="shared" si="14"/>
        <v>-595.8100028452</v>
      </c>
      <c r="I44" s="63">
        <f t="shared" si="14"/>
        <v>0</v>
      </c>
      <c r="J44" s="63">
        <f t="shared" si="14"/>
        <v>-126.4599884709</v>
      </c>
      <c r="K44" s="63">
        <f t="shared" si="14"/>
        <v>0</v>
      </c>
      <c r="L44" s="63">
        <f t="shared" si="14"/>
        <v>0</v>
      </c>
      <c r="M44" s="63">
        <f t="shared" si="14"/>
        <v>-18.38958</v>
      </c>
      <c r="N44" s="28">
        <f>SUM(B44:M44)</f>
        <v>-4690.4696211583</v>
      </c>
    </row>
    <row r="45" spans="1:14" ht="18.75" customHeight="1">
      <c r="A45" s="66" t="s">
        <v>48</v>
      </c>
      <c r="B45" s="63">
        <f aca="true" t="shared" si="15" ref="B45:M45">B38</f>
        <v>915.9200000000001</v>
      </c>
      <c r="C45" s="63">
        <f t="shared" si="15"/>
        <v>2495.2400000000002</v>
      </c>
      <c r="D45" s="63">
        <f t="shared" si="15"/>
        <v>184.04000000000002</v>
      </c>
      <c r="E45" s="63">
        <f t="shared" si="15"/>
        <v>0</v>
      </c>
      <c r="F45" s="63">
        <f t="shared" si="15"/>
        <v>500.76000000000005</v>
      </c>
      <c r="G45" s="63">
        <f t="shared" si="15"/>
        <v>564.96</v>
      </c>
      <c r="H45" s="63">
        <f t="shared" si="15"/>
        <v>706.2</v>
      </c>
      <c r="I45" s="63">
        <f t="shared" si="15"/>
        <v>0</v>
      </c>
      <c r="J45" s="63">
        <f t="shared" si="15"/>
        <v>149.8</v>
      </c>
      <c r="K45" s="63">
        <f t="shared" si="15"/>
        <v>0</v>
      </c>
      <c r="L45" s="63">
        <f t="shared" si="15"/>
        <v>0</v>
      </c>
      <c r="M45" s="63">
        <f t="shared" si="15"/>
        <v>21.400000000000002</v>
      </c>
      <c r="N45" s="65">
        <f>SUM(B45:M45)</f>
        <v>5538.32</v>
      </c>
    </row>
    <row r="46" spans="1:14" ht="15" customHeight="1">
      <c r="A46" s="13"/>
      <c r="B46" s="20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60"/>
    </row>
    <row r="47" spans="1:16" ht="18.75" customHeight="1">
      <c r="A47" s="2" t="s">
        <v>49</v>
      </c>
      <c r="B47" s="28">
        <f aca="true" t="shared" si="16" ref="B47:N47">+B48+B51+B59</f>
        <v>-112146.38</v>
      </c>
      <c r="C47" s="28">
        <f t="shared" si="16"/>
        <v>-110800.34</v>
      </c>
      <c r="D47" s="28">
        <f t="shared" si="16"/>
        <v>-10204.69000000001</v>
      </c>
      <c r="E47" s="28">
        <f t="shared" si="16"/>
        <v>6851.469999999999</v>
      </c>
      <c r="F47" s="28">
        <f t="shared" si="16"/>
        <v>-56219.37</v>
      </c>
      <c r="G47" s="28">
        <f t="shared" si="16"/>
        <v>-59444.5</v>
      </c>
      <c r="H47" s="28">
        <f t="shared" si="16"/>
        <v>-138641.64</v>
      </c>
      <c r="I47" s="28">
        <f t="shared" si="16"/>
        <v>-70934.32</v>
      </c>
      <c r="J47" s="28">
        <f t="shared" si="16"/>
        <v>-86593.24</v>
      </c>
      <c r="K47" s="28">
        <f t="shared" si="16"/>
        <v>-69365.18</v>
      </c>
      <c r="L47" s="28">
        <f t="shared" si="16"/>
        <v>-47876.17</v>
      </c>
      <c r="M47" s="28">
        <f t="shared" si="16"/>
        <v>-27568.16</v>
      </c>
      <c r="N47" s="28">
        <f t="shared" si="16"/>
        <v>-782942.52</v>
      </c>
      <c r="P47" s="40"/>
    </row>
    <row r="48" spans="1:16" ht="18.75" customHeight="1">
      <c r="A48" s="17" t="s">
        <v>50</v>
      </c>
      <c r="B48" s="29">
        <f>B49+B50</f>
        <v>-109595.5</v>
      </c>
      <c r="C48" s="29">
        <f>C49+C50</f>
        <v>-110680.5</v>
      </c>
      <c r="D48" s="29">
        <f>D49+D50</f>
        <v>-69737.5</v>
      </c>
      <c r="E48" s="29">
        <f>E49+E50</f>
        <v>-15449</v>
      </c>
      <c r="F48" s="29">
        <f aca="true" t="shared" si="17" ref="F48:M48">F49+F50</f>
        <v>-56189</v>
      </c>
      <c r="G48" s="29">
        <f t="shared" si="17"/>
        <v>-105871.5</v>
      </c>
      <c r="H48" s="29">
        <f t="shared" si="17"/>
        <v>-136339</v>
      </c>
      <c r="I48" s="29">
        <f t="shared" si="17"/>
        <v>-68285</v>
      </c>
      <c r="J48" s="29">
        <f t="shared" si="17"/>
        <v>-83419</v>
      </c>
      <c r="K48" s="29">
        <f t="shared" si="17"/>
        <v>-66664.5</v>
      </c>
      <c r="L48" s="29">
        <f t="shared" si="17"/>
        <v>-49556.5</v>
      </c>
      <c r="M48" s="29">
        <f t="shared" si="17"/>
        <v>-28577.5</v>
      </c>
      <c r="N48" s="28">
        <f aca="true" t="shared" si="18" ref="N48:N59">SUM(B48:M48)</f>
        <v>-900364.5</v>
      </c>
      <c r="P48" s="40"/>
    </row>
    <row r="49" spans="1:16" ht="18.75" customHeight="1">
      <c r="A49" s="13" t="s">
        <v>51</v>
      </c>
      <c r="B49" s="20">
        <f>ROUND(-B9*$D$3,2)</f>
        <v>-109595.5</v>
      </c>
      <c r="C49" s="20">
        <f>ROUND(-C9*$D$3,2)</f>
        <v>-110680.5</v>
      </c>
      <c r="D49" s="20">
        <f>ROUND(-D9*$D$3,2)</f>
        <v>-69737.5</v>
      </c>
      <c r="E49" s="20">
        <f>ROUND(-E9*$D$3,2)</f>
        <v>-15449</v>
      </c>
      <c r="F49" s="20">
        <f aca="true" t="shared" si="19" ref="F49:M49">ROUND(-F9*$D$3,2)</f>
        <v>-56189</v>
      </c>
      <c r="G49" s="20">
        <f t="shared" si="19"/>
        <v>-105871.5</v>
      </c>
      <c r="H49" s="20">
        <f t="shared" si="19"/>
        <v>-136339</v>
      </c>
      <c r="I49" s="20">
        <f t="shared" si="19"/>
        <v>-68285</v>
      </c>
      <c r="J49" s="20">
        <f t="shared" si="19"/>
        <v>-83419</v>
      </c>
      <c r="K49" s="20">
        <f t="shared" si="19"/>
        <v>-66664.5</v>
      </c>
      <c r="L49" s="20">
        <f t="shared" si="19"/>
        <v>-49556.5</v>
      </c>
      <c r="M49" s="20">
        <f t="shared" si="19"/>
        <v>-28577.5</v>
      </c>
      <c r="N49" s="54">
        <f t="shared" si="18"/>
        <v>-900364.5</v>
      </c>
      <c r="O49"/>
      <c r="P49" s="40"/>
    </row>
    <row r="50" spans="1:16" ht="18.75" customHeight="1">
      <c r="A50" s="13" t="s">
        <v>52</v>
      </c>
      <c r="B50" s="20">
        <f>ROUND(B11*$D$3,2)</f>
        <v>0</v>
      </c>
      <c r="C50" s="20">
        <f>ROUND(C11*$D$3,2)</f>
        <v>0</v>
      </c>
      <c r="D50" s="20">
        <f>ROUND(D11*$D$3,2)</f>
        <v>0</v>
      </c>
      <c r="E50" s="20">
        <f>ROUND(E11*$D$3,2)</f>
        <v>0</v>
      </c>
      <c r="F50" s="20">
        <f aca="true" t="shared" si="20" ref="F50:M50">ROUND(F11*$D$3,2)</f>
        <v>0</v>
      </c>
      <c r="G50" s="20">
        <f t="shared" si="20"/>
        <v>0</v>
      </c>
      <c r="H50" s="20">
        <f t="shared" si="20"/>
        <v>0</v>
      </c>
      <c r="I50" s="20">
        <f t="shared" si="20"/>
        <v>0</v>
      </c>
      <c r="J50" s="20">
        <f t="shared" si="20"/>
        <v>0</v>
      </c>
      <c r="K50" s="20">
        <f t="shared" si="20"/>
        <v>0</v>
      </c>
      <c r="L50" s="20">
        <f t="shared" si="20"/>
        <v>0</v>
      </c>
      <c r="M50" s="20">
        <f t="shared" si="20"/>
        <v>0</v>
      </c>
      <c r="N50" s="54">
        <f>SUM(B50:M50)</f>
        <v>0</v>
      </c>
      <c r="O50"/>
      <c r="P50" s="40"/>
    </row>
    <row r="51" spans="1:16" ht="18.75" customHeight="1">
      <c r="A51" s="17" t="s">
        <v>53</v>
      </c>
      <c r="B51" s="29">
        <f>SUM(B52:B58)</f>
        <v>-2550.88</v>
      </c>
      <c r="C51" s="29">
        <f aca="true" t="shared" si="21" ref="C51:M51">SUM(C52:C58)</f>
        <v>-119.84</v>
      </c>
      <c r="D51" s="29">
        <f t="shared" si="21"/>
        <v>1095.68</v>
      </c>
      <c r="E51" s="29">
        <f t="shared" si="21"/>
        <v>-727.6</v>
      </c>
      <c r="F51" s="29">
        <f t="shared" si="21"/>
        <v>-1682.04</v>
      </c>
      <c r="G51" s="29">
        <f t="shared" si="21"/>
        <v>-2152.84</v>
      </c>
      <c r="H51" s="29">
        <f t="shared" si="21"/>
        <v>-2302.64</v>
      </c>
      <c r="I51" s="29">
        <f t="shared" si="21"/>
        <v>-2649.32</v>
      </c>
      <c r="J51" s="29">
        <f t="shared" si="21"/>
        <v>-3174.24</v>
      </c>
      <c r="K51" s="29">
        <f t="shared" si="21"/>
        <v>-2700.68</v>
      </c>
      <c r="L51" s="29">
        <f t="shared" si="21"/>
        <v>-1356.76</v>
      </c>
      <c r="M51" s="29">
        <f t="shared" si="21"/>
        <v>-740.44</v>
      </c>
      <c r="N51" s="29">
        <f>SUM(N52:N58)</f>
        <v>-19061.6</v>
      </c>
      <c r="P51" s="47"/>
    </row>
    <row r="52" spans="1:15" ht="18.75" customHeight="1">
      <c r="A52" s="13" t="s">
        <v>54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f t="shared" si="18"/>
        <v>0</v>
      </c>
      <c r="O52"/>
    </row>
    <row r="53" spans="1:15" ht="18.75" customHeight="1">
      <c r="A53" s="13" t="s">
        <v>55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  <c r="O53"/>
    </row>
    <row r="54" spans="1:15" ht="18.75" customHeight="1">
      <c r="A54" s="13" t="s">
        <v>56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-1000</v>
      </c>
      <c r="K54" s="27">
        <v>0</v>
      </c>
      <c r="L54" s="27">
        <v>0</v>
      </c>
      <c r="M54" s="27">
        <v>0</v>
      </c>
      <c r="N54" s="27">
        <f t="shared" si="18"/>
        <v>-1000</v>
      </c>
      <c r="O54"/>
    </row>
    <row r="55" spans="1:15" ht="18.75" customHeight="1">
      <c r="A55" s="13" t="s">
        <v>57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1">
        <f t="shared" si="18"/>
        <v>0</v>
      </c>
      <c r="O55"/>
    </row>
    <row r="56" spans="1:15" ht="18.75" customHeight="1">
      <c r="A56" s="13" t="s">
        <v>58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f t="shared" si="18"/>
        <v>0</v>
      </c>
      <c r="O56"/>
    </row>
    <row r="57" spans="1:15" ht="18.75" customHeight="1">
      <c r="A57" s="16" t="s">
        <v>59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0</v>
      </c>
      <c r="O57"/>
    </row>
    <row r="58" spans="1:15" ht="18.75" customHeight="1">
      <c r="A58" s="16" t="s">
        <v>96</v>
      </c>
      <c r="B58" s="27">
        <v>-2550.88</v>
      </c>
      <c r="C58" s="27">
        <v>-119.84</v>
      </c>
      <c r="D58" s="27">
        <v>1095.68</v>
      </c>
      <c r="E58" s="27">
        <v>-727.6</v>
      </c>
      <c r="F58" s="27">
        <v>-1682.04</v>
      </c>
      <c r="G58" s="27">
        <v>-2152.84</v>
      </c>
      <c r="H58" s="27">
        <v>-2302.64</v>
      </c>
      <c r="I58" s="27">
        <v>-2649.32</v>
      </c>
      <c r="J58" s="27">
        <v>-2174.24</v>
      </c>
      <c r="K58" s="27">
        <v>-2700.68</v>
      </c>
      <c r="L58" s="27">
        <v>-1356.76</v>
      </c>
      <c r="M58" s="27">
        <v>-740.44</v>
      </c>
      <c r="N58" s="27">
        <f t="shared" si="18"/>
        <v>-18061.6</v>
      </c>
      <c r="O58"/>
    </row>
    <row r="59" spans="1:15" ht="18.75" customHeight="1">
      <c r="A59" s="17" t="s">
        <v>103</v>
      </c>
      <c r="B59" s="30">
        <v>0</v>
      </c>
      <c r="C59" s="30">
        <v>0</v>
      </c>
      <c r="D59" s="30">
        <v>58437.13</v>
      </c>
      <c r="E59" s="30">
        <v>23028.07</v>
      </c>
      <c r="F59" s="30">
        <v>1651.67</v>
      </c>
      <c r="G59" s="30">
        <v>48579.84</v>
      </c>
      <c r="H59" s="30">
        <v>0</v>
      </c>
      <c r="I59" s="30">
        <v>0</v>
      </c>
      <c r="J59" s="30">
        <v>0</v>
      </c>
      <c r="K59" s="30">
        <v>0</v>
      </c>
      <c r="L59" s="30">
        <v>3037.09</v>
      </c>
      <c r="M59" s="30">
        <v>1749.78</v>
      </c>
      <c r="N59" s="27">
        <f t="shared" si="18"/>
        <v>136483.58</v>
      </c>
      <c r="O59"/>
    </row>
    <row r="60" spans="1:14" ht="15" customHeight="1">
      <c r="A60" s="35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20"/>
    </row>
    <row r="61" spans="1:16" ht="15.75">
      <c r="A61" s="2" t="s">
        <v>60</v>
      </c>
      <c r="B61" s="32">
        <f aca="true" t="shared" si="22" ref="B61:M61">+B42+B47</f>
        <v>743693.3301115624</v>
      </c>
      <c r="C61" s="32">
        <f t="shared" si="22"/>
        <v>526152.552805925</v>
      </c>
      <c r="D61" s="32">
        <f t="shared" si="22"/>
        <v>561391.4155943274</v>
      </c>
      <c r="E61" s="32">
        <f t="shared" si="22"/>
        <v>144968.83733704002</v>
      </c>
      <c r="F61" s="32">
        <f t="shared" si="22"/>
        <v>486906.8070858149</v>
      </c>
      <c r="G61" s="32">
        <f t="shared" si="22"/>
        <v>657699.543751288</v>
      </c>
      <c r="H61" s="32">
        <f t="shared" si="22"/>
        <v>654531.1182506346</v>
      </c>
      <c r="I61" s="32">
        <f t="shared" si="22"/>
        <v>613149.8535205598</v>
      </c>
      <c r="J61" s="32">
        <f t="shared" si="22"/>
        <v>475718.58717456914</v>
      </c>
      <c r="K61" s="32">
        <f t="shared" si="22"/>
        <v>583743.6572707999</v>
      </c>
      <c r="L61" s="32">
        <f t="shared" si="22"/>
        <v>293382.29391262005</v>
      </c>
      <c r="M61" s="32">
        <f t="shared" si="22"/>
        <v>160747.75542</v>
      </c>
      <c r="N61" s="32">
        <f>SUM(B61:M61)</f>
        <v>5902085.7522351425</v>
      </c>
      <c r="O61"/>
      <c r="P61" s="40"/>
    </row>
    <row r="62" spans="1:16" ht="15" customHeight="1">
      <c r="A62" s="38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6"/>
      <c r="P62" s="37"/>
    </row>
    <row r="63" spans="1:14" ht="15" customHeight="1">
      <c r="A63" s="31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4"/>
    </row>
    <row r="64" spans="1:16" ht="18.75" customHeight="1">
      <c r="A64" s="2" t="s">
        <v>61</v>
      </c>
      <c r="B64" s="42">
        <f>SUM(B65:B78)</f>
        <v>743693.33</v>
      </c>
      <c r="C64" s="42">
        <f aca="true" t="shared" si="23" ref="C64:M64">SUM(C65:C78)</f>
        <v>526152.55</v>
      </c>
      <c r="D64" s="42">
        <f t="shared" si="23"/>
        <v>561391.42</v>
      </c>
      <c r="E64" s="42">
        <f t="shared" si="23"/>
        <v>144968.84</v>
      </c>
      <c r="F64" s="42">
        <f t="shared" si="23"/>
        <v>486906.81</v>
      </c>
      <c r="G64" s="42">
        <f t="shared" si="23"/>
        <v>657699.54</v>
      </c>
      <c r="H64" s="42">
        <f t="shared" si="23"/>
        <v>654531.12</v>
      </c>
      <c r="I64" s="42">
        <f t="shared" si="23"/>
        <v>613149.85</v>
      </c>
      <c r="J64" s="42">
        <f t="shared" si="23"/>
        <v>475718.59</v>
      </c>
      <c r="K64" s="42">
        <f t="shared" si="23"/>
        <v>583743.66</v>
      </c>
      <c r="L64" s="42">
        <f t="shared" si="23"/>
        <v>293382.29</v>
      </c>
      <c r="M64" s="42">
        <f t="shared" si="23"/>
        <v>160747.76</v>
      </c>
      <c r="N64" s="32">
        <f>SUM(N65:N78)</f>
        <v>5902085.76</v>
      </c>
      <c r="P64" s="40"/>
    </row>
    <row r="65" spans="1:14" ht="18.75" customHeight="1">
      <c r="A65" s="17" t="s">
        <v>98</v>
      </c>
      <c r="B65" s="42">
        <v>152646.83</v>
      </c>
      <c r="C65" s="42">
        <v>146334.16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32">
        <f>SUM(B65:M65)</f>
        <v>298980.99</v>
      </c>
    </row>
    <row r="66" spans="1:14" ht="18.75" customHeight="1">
      <c r="A66" s="17" t="s">
        <v>99</v>
      </c>
      <c r="B66" s="42">
        <v>591046.5</v>
      </c>
      <c r="C66" s="42">
        <v>379818.39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32">
        <f aca="true" t="shared" si="24" ref="N66:N77">SUM(B66:M66)</f>
        <v>970864.89</v>
      </c>
    </row>
    <row r="67" spans="1:14" ht="18.75" customHeight="1">
      <c r="A67" s="17" t="s">
        <v>81</v>
      </c>
      <c r="B67" s="41">
        <v>0</v>
      </c>
      <c r="C67" s="41">
        <v>0</v>
      </c>
      <c r="D67" s="29">
        <v>561391.42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29">
        <f t="shared" si="24"/>
        <v>561391.42</v>
      </c>
    </row>
    <row r="68" spans="1:14" ht="18.75" customHeight="1">
      <c r="A68" s="17" t="s">
        <v>71</v>
      </c>
      <c r="B68" s="41">
        <v>0</v>
      </c>
      <c r="C68" s="41">
        <v>0</v>
      </c>
      <c r="D68" s="41">
        <v>0</v>
      </c>
      <c r="E68" s="29">
        <v>144968.84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32">
        <f t="shared" si="24"/>
        <v>144968.84</v>
      </c>
    </row>
    <row r="69" spans="1:14" ht="18.75" customHeight="1">
      <c r="A69" s="17" t="s">
        <v>72</v>
      </c>
      <c r="B69" s="41">
        <v>0</v>
      </c>
      <c r="C69" s="41">
        <v>0</v>
      </c>
      <c r="D69" s="41">
        <v>0</v>
      </c>
      <c r="E69" s="41">
        <v>0</v>
      </c>
      <c r="F69" s="29">
        <v>486906.81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29">
        <f t="shared" si="24"/>
        <v>486906.81</v>
      </c>
    </row>
    <row r="70" spans="1:14" ht="18.75" customHeight="1">
      <c r="A70" s="17" t="s">
        <v>73</v>
      </c>
      <c r="B70" s="41">
        <v>0</v>
      </c>
      <c r="C70" s="41">
        <v>0</v>
      </c>
      <c r="D70" s="41">
        <v>0</v>
      </c>
      <c r="E70" s="41">
        <v>0</v>
      </c>
      <c r="F70" s="41">
        <v>0</v>
      </c>
      <c r="G70" s="42">
        <v>657699.54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32">
        <f t="shared" si="24"/>
        <v>657699.54</v>
      </c>
    </row>
    <row r="71" spans="1:14" ht="18.75" customHeight="1">
      <c r="A71" s="17" t="s">
        <v>74</v>
      </c>
      <c r="B71" s="41">
        <v>0</v>
      </c>
      <c r="C71" s="41">
        <v>0</v>
      </c>
      <c r="D71" s="41">
        <v>0</v>
      </c>
      <c r="E71" s="41">
        <v>0</v>
      </c>
      <c r="F71" s="41">
        <v>0</v>
      </c>
      <c r="G71" s="41">
        <v>0</v>
      </c>
      <c r="H71" s="42">
        <v>504897.54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32">
        <f t="shared" si="24"/>
        <v>504897.54</v>
      </c>
    </row>
    <row r="72" spans="1:14" ht="18.75" customHeight="1">
      <c r="A72" s="17" t="s">
        <v>75</v>
      </c>
      <c r="B72" s="41">
        <v>0</v>
      </c>
      <c r="C72" s="41">
        <v>0</v>
      </c>
      <c r="D72" s="41">
        <v>0</v>
      </c>
      <c r="E72" s="41">
        <v>0</v>
      </c>
      <c r="F72" s="41">
        <v>0</v>
      </c>
      <c r="G72" s="41">
        <v>0</v>
      </c>
      <c r="H72" s="42">
        <v>149633.58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32">
        <f t="shared" si="24"/>
        <v>149633.58</v>
      </c>
    </row>
    <row r="73" spans="1:14" ht="18.75" customHeight="1">
      <c r="A73" s="17" t="s">
        <v>76</v>
      </c>
      <c r="B73" s="41">
        <v>0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29">
        <v>613149.85</v>
      </c>
      <c r="J73" s="41">
        <v>0</v>
      </c>
      <c r="K73" s="41">
        <v>0</v>
      </c>
      <c r="L73" s="41">
        <v>0</v>
      </c>
      <c r="M73" s="41">
        <v>0</v>
      </c>
      <c r="N73" s="29">
        <f t="shared" si="24"/>
        <v>613149.85</v>
      </c>
    </row>
    <row r="74" spans="1:14" ht="18.75" customHeight="1">
      <c r="A74" s="17" t="s">
        <v>77</v>
      </c>
      <c r="B74" s="41">
        <v>0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29">
        <v>475718.59</v>
      </c>
      <c r="K74" s="41">
        <v>0</v>
      </c>
      <c r="L74" s="41">
        <v>0</v>
      </c>
      <c r="M74" s="41">
        <v>0</v>
      </c>
      <c r="N74" s="32">
        <f t="shared" si="24"/>
        <v>475718.59</v>
      </c>
    </row>
    <row r="75" spans="1:14" ht="18.75" customHeight="1">
      <c r="A75" s="17" t="s">
        <v>78</v>
      </c>
      <c r="B75" s="41">
        <v>0</v>
      </c>
      <c r="C75" s="41">
        <v>0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29">
        <v>583743.66</v>
      </c>
      <c r="L75" s="41">
        <v>0</v>
      </c>
      <c r="M75" s="70"/>
      <c r="N75" s="29">
        <f t="shared" si="24"/>
        <v>583743.66</v>
      </c>
    </row>
    <row r="76" spans="1:14" ht="18.75" customHeight="1">
      <c r="A76" s="17" t="s">
        <v>79</v>
      </c>
      <c r="B76" s="41">
        <v>0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29">
        <v>293382.29</v>
      </c>
      <c r="M76" s="41">
        <v>0</v>
      </c>
      <c r="N76" s="32">
        <f t="shared" si="24"/>
        <v>293382.29</v>
      </c>
    </row>
    <row r="77" spans="1:15" ht="18.75" customHeight="1">
      <c r="A77" s="17" t="s">
        <v>80</v>
      </c>
      <c r="B77" s="41">
        <v>0</v>
      </c>
      <c r="C77" s="41">
        <v>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29">
        <v>160747.76</v>
      </c>
      <c r="N77" s="29">
        <f t="shared" si="24"/>
        <v>160747.76</v>
      </c>
      <c r="O77"/>
    </row>
    <row r="78" spans="1:15" ht="18.75" customHeight="1">
      <c r="A78" s="38" t="s">
        <v>62</v>
      </c>
      <c r="B78" s="36">
        <v>0</v>
      </c>
      <c r="C78" s="36">
        <v>0</v>
      </c>
      <c r="D78" s="36">
        <v>0</v>
      </c>
      <c r="E78" s="36">
        <v>0</v>
      </c>
      <c r="F78" s="36">
        <v>0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f>SUM(B78:M78)</f>
        <v>0</v>
      </c>
      <c r="O78"/>
    </row>
    <row r="79" spans="1:14" ht="17.25" customHeight="1">
      <c r="A79" s="77"/>
      <c r="B79" s="78">
        <v>0</v>
      </c>
      <c r="C79" s="78">
        <v>0</v>
      </c>
      <c r="D79" s="78">
        <v>0</v>
      </c>
      <c r="E79" s="78">
        <v>0</v>
      </c>
      <c r="F79" s="78">
        <v>0</v>
      </c>
      <c r="G79" s="78">
        <v>0</v>
      </c>
      <c r="H79" s="78">
        <v>0</v>
      </c>
      <c r="I79" s="78">
        <v>0</v>
      </c>
      <c r="J79" s="78"/>
      <c r="K79" s="78"/>
      <c r="L79" s="78">
        <v>0</v>
      </c>
      <c r="M79" s="78">
        <v>0</v>
      </c>
      <c r="N79" s="78"/>
    </row>
    <row r="80" spans="1:14" ht="15" customHeight="1">
      <c r="A80" s="43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5"/>
    </row>
    <row r="81" spans="1:14" ht="18.75" customHeight="1">
      <c r="A81" s="2" t="s">
        <v>104</v>
      </c>
      <c r="B81" s="41">
        <v>0</v>
      </c>
      <c r="C81" s="41">
        <v>0</v>
      </c>
      <c r="D81" s="41">
        <v>0</v>
      </c>
      <c r="E81" s="41">
        <v>0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32"/>
    </row>
    <row r="82" spans="1:14" ht="18.75" customHeight="1">
      <c r="A82" s="17" t="s">
        <v>100</v>
      </c>
      <c r="B82" s="52">
        <v>1.9675125431791156</v>
      </c>
      <c r="C82" s="52">
        <v>1.9641801657252127</v>
      </c>
      <c r="D82" s="52">
        <v>0</v>
      </c>
      <c r="E82" s="52">
        <v>0</v>
      </c>
      <c r="F82" s="41">
        <v>0</v>
      </c>
      <c r="G82" s="41">
        <v>0</v>
      </c>
      <c r="H82" s="52">
        <v>0</v>
      </c>
      <c r="I82" s="52">
        <v>0</v>
      </c>
      <c r="J82" s="52">
        <v>0</v>
      </c>
      <c r="K82" s="41">
        <v>0</v>
      </c>
      <c r="L82" s="52">
        <v>0</v>
      </c>
      <c r="M82" s="52">
        <v>0</v>
      </c>
      <c r="N82" s="32"/>
    </row>
    <row r="83" spans="1:14" ht="18.75" customHeight="1">
      <c r="A83" s="17" t="s">
        <v>101</v>
      </c>
      <c r="B83" s="52">
        <v>1.7103753583170946</v>
      </c>
      <c r="C83" s="52">
        <v>1.6054361448825083</v>
      </c>
      <c r="D83" s="52">
        <v>0</v>
      </c>
      <c r="E83" s="52">
        <v>0</v>
      </c>
      <c r="F83" s="41">
        <v>0</v>
      </c>
      <c r="G83" s="41">
        <v>0</v>
      </c>
      <c r="H83" s="52">
        <v>0</v>
      </c>
      <c r="I83" s="52">
        <v>0</v>
      </c>
      <c r="J83" s="52">
        <v>0</v>
      </c>
      <c r="K83" s="41">
        <v>0</v>
      </c>
      <c r="L83" s="52">
        <v>0</v>
      </c>
      <c r="M83" s="52">
        <v>0</v>
      </c>
      <c r="N83" s="32"/>
    </row>
    <row r="84" spans="1:14" ht="18.75" customHeight="1">
      <c r="A84" s="17" t="s">
        <v>92</v>
      </c>
      <c r="B84" s="52">
        <v>0</v>
      </c>
      <c r="C84" s="52">
        <v>0</v>
      </c>
      <c r="D84" s="24">
        <v>1.5733438484936069</v>
      </c>
      <c r="E84" s="52">
        <v>0</v>
      </c>
      <c r="F84" s="41">
        <v>0</v>
      </c>
      <c r="G84" s="41">
        <v>0</v>
      </c>
      <c r="H84" s="52">
        <v>0</v>
      </c>
      <c r="I84" s="52">
        <v>0</v>
      </c>
      <c r="J84" s="52">
        <v>0</v>
      </c>
      <c r="K84" s="41">
        <v>0</v>
      </c>
      <c r="L84" s="52">
        <v>0</v>
      </c>
      <c r="M84" s="52">
        <v>0</v>
      </c>
      <c r="N84" s="29"/>
    </row>
    <row r="85" spans="1:14" ht="18.75" customHeight="1">
      <c r="A85" s="17" t="s">
        <v>82</v>
      </c>
      <c r="B85" s="52">
        <v>0</v>
      </c>
      <c r="C85" s="52">
        <v>0</v>
      </c>
      <c r="D85" s="52">
        <v>0</v>
      </c>
      <c r="E85" s="52">
        <v>1.9904506413027814</v>
      </c>
      <c r="F85" s="41">
        <v>0</v>
      </c>
      <c r="G85" s="41">
        <v>0</v>
      </c>
      <c r="H85" s="52">
        <v>0</v>
      </c>
      <c r="I85" s="52">
        <v>0</v>
      </c>
      <c r="J85" s="52">
        <v>0</v>
      </c>
      <c r="K85" s="41">
        <v>0</v>
      </c>
      <c r="L85" s="52">
        <v>0</v>
      </c>
      <c r="M85" s="52">
        <v>0</v>
      </c>
      <c r="N85" s="32"/>
    </row>
    <row r="86" spans="1:14" ht="18.75" customHeight="1">
      <c r="A86" s="17" t="s">
        <v>83</v>
      </c>
      <c r="B86" s="52">
        <v>0</v>
      </c>
      <c r="C86" s="52">
        <v>0</v>
      </c>
      <c r="D86" s="52">
        <v>0</v>
      </c>
      <c r="E86" s="52">
        <v>0</v>
      </c>
      <c r="F86" s="52">
        <v>1.835150723540584</v>
      </c>
      <c r="G86" s="41">
        <v>0</v>
      </c>
      <c r="H86" s="52">
        <v>0</v>
      </c>
      <c r="I86" s="52">
        <v>0</v>
      </c>
      <c r="J86" s="52">
        <v>0</v>
      </c>
      <c r="K86" s="41">
        <v>0</v>
      </c>
      <c r="L86" s="52">
        <v>0</v>
      </c>
      <c r="M86" s="52">
        <v>0</v>
      </c>
      <c r="N86" s="29"/>
    </row>
    <row r="87" spans="1:14" ht="18.75" customHeight="1">
      <c r="A87" s="17" t="s">
        <v>84</v>
      </c>
      <c r="B87" s="52">
        <v>0</v>
      </c>
      <c r="C87" s="52">
        <v>0</v>
      </c>
      <c r="D87" s="52">
        <v>0</v>
      </c>
      <c r="E87" s="52">
        <v>0</v>
      </c>
      <c r="F87" s="41">
        <v>0</v>
      </c>
      <c r="G87" s="52">
        <v>1.4578102738834857</v>
      </c>
      <c r="H87" s="52">
        <v>0</v>
      </c>
      <c r="I87" s="52">
        <v>0</v>
      </c>
      <c r="J87" s="52">
        <v>0</v>
      </c>
      <c r="K87" s="41">
        <v>0</v>
      </c>
      <c r="L87" s="52">
        <v>0</v>
      </c>
      <c r="M87" s="52">
        <v>0</v>
      </c>
      <c r="N87" s="32"/>
    </row>
    <row r="88" spans="1:14" ht="18.75" customHeight="1">
      <c r="A88" s="17" t="s">
        <v>85</v>
      </c>
      <c r="B88" s="52">
        <v>0</v>
      </c>
      <c r="C88" s="52">
        <v>0</v>
      </c>
      <c r="D88" s="52">
        <v>0</v>
      </c>
      <c r="E88" s="52">
        <v>0</v>
      </c>
      <c r="F88" s="41">
        <v>0</v>
      </c>
      <c r="G88" s="41">
        <v>0</v>
      </c>
      <c r="H88" s="52">
        <v>1.713395521646699</v>
      </c>
      <c r="I88" s="52">
        <v>0</v>
      </c>
      <c r="J88" s="52">
        <v>0</v>
      </c>
      <c r="K88" s="41">
        <v>0</v>
      </c>
      <c r="L88" s="52">
        <v>0</v>
      </c>
      <c r="M88" s="52">
        <v>0</v>
      </c>
      <c r="N88" s="32"/>
    </row>
    <row r="89" spans="1:14" ht="18.75" customHeight="1">
      <c r="A89" s="17" t="s">
        <v>86</v>
      </c>
      <c r="B89" s="52">
        <v>0</v>
      </c>
      <c r="C89" s="52">
        <v>0</v>
      </c>
      <c r="D89" s="52">
        <v>0</v>
      </c>
      <c r="E89" s="52">
        <v>0</v>
      </c>
      <c r="F89" s="41">
        <v>0</v>
      </c>
      <c r="G89" s="41">
        <v>0</v>
      </c>
      <c r="H89" s="52">
        <v>1.6309793419387062</v>
      </c>
      <c r="I89" s="52">
        <v>0</v>
      </c>
      <c r="J89" s="52">
        <v>0</v>
      </c>
      <c r="K89" s="41">
        <v>0</v>
      </c>
      <c r="L89" s="52">
        <v>0</v>
      </c>
      <c r="M89" s="52">
        <v>0</v>
      </c>
      <c r="N89" s="32"/>
    </row>
    <row r="90" spans="1:14" ht="18.75" customHeight="1">
      <c r="A90" s="17" t="s">
        <v>87</v>
      </c>
      <c r="B90" s="52">
        <v>0</v>
      </c>
      <c r="C90" s="52">
        <v>0</v>
      </c>
      <c r="D90" s="52">
        <v>0</v>
      </c>
      <c r="E90" s="52">
        <v>0</v>
      </c>
      <c r="F90" s="41">
        <v>0</v>
      </c>
      <c r="G90" s="41">
        <v>0</v>
      </c>
      <c r="H90" s="52">
        <v>0</v>
      </c>
      <c r="I90" s="52">
        <v>1.6557086359752837</v>
      </c>
      <c r="J90" s="52">
        <v>0</v>
      </c>
      <c r="K90" s="41">
        <v>0</v>
      </c>
      <c r="L90" s="52">
        <v>0</v>
      </c>
      <c r="M90" s="52">
        <v>0</v>
      </c>
      <c r="N90" s="29"/>
    </row>
    <row r="91" spans="1:14" ht="18.75" customHeight="1">
      <c r="A91" s="17" t="s">
        <v>88</v>
      </c>
      <c r="B91" s="52">
        <v>0</v>
      </c>
      <c r="C91" s="52">
        <v>0</v>
      </c>
      <c r="D91" s="52">
        <v>0</v>
      </c>
      <c r="E91" s="52">
        <v>0</v>
      </c>
      <c r="F91" s="41">
        <v>0</v>
      </c>
      <c r="G91" s="41">
        <v>0</v>
      </c>
      <c r="H91" s="52">
        <v>0</v>
      </c>
      <c r="I91" s="52">
        <v>0</v>
      </c>
      <c r="J91" s="52">
        <v>1.8690553814141027</v>
      </c>
      <c r="K91" s="41">
        <v>0</v>
      </c>
      <c r="L91" s="52">
        <v>0</v>
      </c>
      <c r="M91" s="52">
        <v>0</v>
      </c>
      <c r="N91" s="32"/>
    </row>
    <row r="92" spans="1:14" ht="18.75" customHeight="1">
      <c r="A92" s="17" t="s">
        <v>89</v>
      </c>
      <c r="B92" s="52">
        <v>0</v>
      </c>
      <c r="C92" s="52">
        <v>0</v>
      </c>
      <c r="D92" s="52">
        <v>0</v>
      </c>
      <c r="E92" s="52">
        <v>0</v>
      </c>
      <c r="F92" s="41">
        <v>0</v>
      </c>
      <c r="G92" s="41">
        <v>0</v>
      </c>
      <c r="H92" s="52">
        <v>0</v>
      </c>
      <c r="I92" s="52">
        <v>0</v>
      </c>
      <c r="J92" s="52">
        <v>0</v>
      </c>
      <c r="K92" s="24">
        <v>1.7838606362377467</v>
      </c>
      <c r="L92" s="52">
        <v>0</v>
      </c>
      <c r="M92" s="52">
        <v>0</v>
      </c>
      <c r="N92" s="29"/>
    </row>
    <row r="93" spans="1:14" ht="18.75" customHeight="1">
      <c r="A93" s="17" t="s">
        <v>90</v>
      </c>
      <c r="B93" s="52">
        <v>0</v>
      </c>
      <c r="C93" s="52">
        <v>0</v>
      </c>
      <c r="D93" s="52">
        <v>0</v>
      </c>
      <c r="E93" s="52">
        <v>0</v>
      </c>
      <c r="F93" s="41">
        <v>0</v>
      </c>
      <c r="G93" s="41">
        <v>0</v>
      </c>
      <c r="H93" s="52">
        <v>0</v>
      </c>
      <c r="I93" s="52">
        <v>0</v>
      </c>
      <c r="J93" s="52">
        <v>0</v>
      </c>
      <c r="K93" s="52">
        <v>0</v>
      </c>
      <c r="L93" s="52">
        <v>2.1218846220807324</v>
      </c>
      <c r="M93" s="52">
        <v>0</v>
      </c>
      <c r="N93" s="71"/>
    </row>
    <row r="94" spans="1:15" ht="18.75" customHeight="1">
      <c r="A94" s="38" t="s">
        <v>91</v>
      </c>
      <c r="B94" s="53">
        <v>0</v>
      </c>
      <c r="C94" s="53">
        <v>0</v>
      </c>
      <c r="D94" s="53">
        <v>0</v>
      </c>
      <c r="E94" s="53">
        <v>0</v>
      </c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53">
        <v>0</v>
      </c>
      <c r="L94" s="53">
        <v>0</v>
      </c>
      <c r="M94" s="57">
        <v>2.0890000554661934</v>
      </c>
      <c r="N94" s="58"/>
      <c r="O94"/>
    </row>
    <row r="95" spans="1:13" ht="54.75" customHeight="1">
      <c r="A95" s="83" t="s">
        <v>105</v>
      </c>
      <c r="B95" s="83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</row>
    <row r="98" ht="14.25">
      <c r="B98" s="48"/>
    </row>
    <row r="99" ht="14.25">
      <c r="H99" s="49"/>
    </row>
    <row r="101" spans="8:11" ht="14.25">
      <c r="H101" s="50"/>
      <c r="I101" s="51"/>
      <c r="J101" s="51"/>
      <c r="K101" s="51"/>
    </row>
  </sheetData>
  <sheetProtection/>
  <mergeCells count="7">
    <mergeCell ref="A95:M95"/>
    <mergeCell ref="A79:N79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5"/>
  <sheetViews>
    <sheetView showGridLines="0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0" sqref="A10"/>
    </sheetView>
  </sheetViews>
  <sheetFormatPr defaultColWidth="9.00390625" defaultRowHeight="14.25"/>
  <cols>
    <col min="1" max="1" width="77.375" style="1" customWidth="1"/>
    <col min="2" max="13" width="15.625" style="1" customWidth="1"/>
    <col min="14" max="14" width="17.253906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79" t="s">
        <v>41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21">
      <c r="A2" s="80" t="s">
        <v>102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4" ht="23.25" customHeight="1">
      <c r="A3" s="5"/>
      <c r="B3" s="6"/>
      <c r="C3" s="5" t="s">
        <v>0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81" t="s">
        <v>1</v>
      </c>
      <c r="B4" s="81" t="s">
        <v>42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2" t="s">
        <v>2</v>
      </c>
    </row>
    <row r="5" spans="1:14" ht="42" customHeight="1">
      <c r="A5" s="81"/>
      <c r="B5" s="4" t="s">
        <v>106</v>
      </c>
      <c r="C5" s="4" t="s">
        <v>107</v>
      </c>
      <c r="D5" s="4" t="s">
        <v>40</v>
      </c>
      <c r="E5" s="4" t="s">
        <v>108</v>
      </c>
      <c r="F5" s="4" t="s">
        <v>109</v>
      </c>
      <c r="G5" s="4" t="s">
        <v>110</v>
      </c>
      <c r="H5" s="4" t="s">
        <v>111</v>
      </c>
      <c r="I5" s="4" t="s">
        <v>112</v>
      </c>
      <c r="J5" s="4" t="s">
        <v>112</v>
      </c>
      <c r="K5" s="4" t="s">
        <v>112</v>
      </c>
      <c r="L5" s="4" t="s">
        <v>113</v>
      </c>
      <c r="M5" s="4" t="s">
        <v>114</v>
      </c>
      <c r="N5" s="81"/>
    </row>
    <row r="6" spans="1:14" ht="20.25" customHeight="1">
      <c r="A6" s="81"/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39</v>
      </c>
      <c r="I6" s="3" t="s">
        <v>34</v>
      </c>
      <c r="J6" s="3" t="s">
        <v>36</v>
      </c>
      <c r="K6" s="3" t="s">
        <v>35</v>
      </c>
      <c r="L6" s="3" t="s">
        <v>37</v>
      </c>
      <c r="M6" s="3" t="s">
        <v>38</v>
      </c>
      <c r="N6" s="81"/>
    </row>
    <row r="7" spans="1:14" ht="18.75" customHeight="1">
      <c r="A7" s="17" t="s">
        <v>115</v>
      </c>
      <c r="B7" s="30">
        <v>63358.45</v>
      </c>
      <c r="C7" s="30">
        <v>20914.68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27">
        <f>SUM(B7:M7)</f>
        <v>84273.13</v>
      </c>
    </row>
    <row r="8" spans="1:16" ht="15" customHeight="1">
      <c r="A8" s="38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6"/>
      <c r="P8" s="37"/>
    </row>
    <row r="9" spans="1:14" ht="15" customHeight="1">
      <c r="A9" s="31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4"/>
    </row>
    <row r="10" spans="1:16" ht="18.75" customHeight="1">
      <c r="A10" s="2" t="s">
        <v>116</v>
      </c>
      <c r="B10" s="41"/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32">
        <f>SUM(N11:N24)</f>
        <v>84273.13</v>
      </c>
      <c r="P10" s="47"/>
    </row>
    <row r="11" spans="1:14" ht="18.75" customHeight="1">
      <c r="A11" s="17" t="s">
        <v>117</v>
      </c>
      <c r="B11" s="42">
        <v>1952.04</v>
      </c>
      <c r="C11" s="42">
        <v>6439.52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32">
        <f>SUM(B11:M11)</f>
        <v>8391.560000000001</v>
      </c>
    </row>
    <row r="12" spans="1:14" ht="18.75" customHeight="1">
      <c r="A12" s="17" t="s">
        <v>118</v>
      </c>
      <c r="B12" s="42">
        <v>61406.41</v>
      </c>
      <c r="C12" s="42">
        <v>14475.16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32">
        <f aca="true" t="shared" si="0" ref="N12:N23">SUM(B12:M12)</f>
        <v>75881.57</v>
      </c>
    </row>
    <row r="13" spans="1:14" ht="18.75" customHeight="1">
      <c r="A13" s="17" t="s">
        <v>119</v>
      </c>
      <c r="B13" s="41">
        <v>0</v>
      </c>
      <c r="C13" s="41">
        <v>0</v>
      </c>
      <c r="D13" s="42">
        <v>0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29">
        <f t="shared" si="0"/>
        <v>0</v>
      </c>
    </row>
    <row r="14" spans="1:14" ht="18.75" customHeight="1">
      <c r="A14" s="17" t="s">
        <v>120</v>
      </c>
      <c r="B14" s="41">
        <v>0</v>
      </c>
      <c r="C14" s="41">
        <v>0</v>
      </c>
      <c r="D14" s="41">
        <v>0</v>
      </c>
      <c r="E14" s="29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32">
        <f t="shared" si="0"/>
        <v>0</v>
      </c>
    </row>
    <row r="15" spans="1:14" ht="18.75" customHeight="1">
      <c r="A15" s="17" t="s">
        <v>121</v>
      </c>
      <c r="B15" s="41">
        <v>0</v>
      </c>
      <c r="C15" s="41">
        <v>0</v>
      </c>
      <c r="D15" s="41">
        <v>0</v>
      </c>
      <c r="E15" s="41">
        <v>0</v>
      </c>
      <c r="F15" s="29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29">
        <f t="shared" si="0"/>
        <v>0</v>
      </c>
    </row>
    <row r="16" spans="1:14" ht="18.75" customHeight="1">
      <c r="A16" s="17" t="s">
        <v>122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2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32">
        <f t="shared" si="0"/>
        <v>0</v>
      </c>
    </row>
    <row r="17" spans="1:14" ht="18.75" customHeight="1">
      <c r="A17" s="17" t="s">
        <v>123</v>
      </c>
      <c r="B17" s="41">
        <v>0</v>
      </c>
      <c r="C17" s="41">
        <v>0</v>
      </c>
      <c r="D17" s="41">
        <v>0</v>
      </c>
      <c r="E17" s="41">
        <v>0</v>
      </c>
      <c r="F17" s="41">
        <v>0</v>
      </c>
      <c r="G17" s="41">
        <v>0</v>
      </c>
      <c r="H17" s="42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32">
        <f t="shared" si="0"/>
        <v>0</v>
      </c>
    </row>
    <row r="18" spans="1:14" ht="18.75" customHeight="1">
      <c r="A18" s="17" t="s">
        <v>124</v>
      </c>
      <c r="B18" s="41">
        <v>0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2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32">
        <f t="shared" si="0"/>
        <v>0</v>
      </c>
    </row>
    <row r="19" spans="1:14" ht="18.75" customHeight="1">
      <c r="A19" s="17" t="s">
        <v>125</v>
      </c>
      <c r="B19" s="41">
        <v>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29">
        <v>0</v>
      </c>
      <c r="J19" s="41">
        <v>0</v>
      </c>
      <c r="K19" s="41">
        <v>0</v>
      </c>
      <c r="L19" s="41">
        <v>0</v>
      </c>
      <c r="M19" s="41">
        <v>0</v>
      </c>
      <c r="N19" s="29">
        <f t="shared" si="0"/>
        <v>0</v>
      </c>
    </row>
    <row r="20" spans="1:14" ht="18.75" customHeight="1">
      <c r="A20" s="17" t="s">
        <v>126</v>
      </c>
      <c r="B20" s="41">
        <v>0</v>
      </c>
      <c r="C20" s="41">
        <v>0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29">
        <v>0</v>
      </c>
      <c r="K20" s="41">
        <v>0</v>
      </c>
      <c r="L20" s="41">
        <v>0</v>
      </c>
      <c r="M20" s="41">
        <v>0</v>
      </c>
      <c r="N20" s="32">
        <f t="shared" si="0"/>
        <v>0</v>
      </c>
    </row>
    <row r="21" spans="1:14" ht="18.75" customHeight="1">
      <c r="A21" s="17" t="s">
        <v>127</v>
      </c>
      <c r="B21" s="41">
        <v>0</v>
      </c>
      <c r="C21" s="41">
        <v>0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29">
        <v>0</v>
      </c>
      <c r="L21" s="41">
        <v>0</v>
      </c>
      <c r="M21" s="41">
        <v>0</v>
      </c>
      <c r="N21" s="29">
        <f t="shared" si="0"/>
        <v>0</v>
      </c>
    </row>
    <row r="22" spans="1:14" ht="18.75" customHeight="1">
      <c r="A22" s="17" t="s">
        <v>128</v>
      </c>
      <c r="B22" s="41">
        <v>0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29">
        <v>0</v>
      </c>
      <c r="M22" s="41">
        <v>0</v>
      </c>
      <c r="N22" s="32">
        <f t="shared" si="0"/>
        <v>0</v>
      </c>
    </row>
    <row r="23" spans="1:14" ht="18.75" customHeight="1">
      <c r="A23" s="17" t="s">
        <v>129</v>
      </c>
      <c r="B23" s="41">
        <v>0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29">
        <v>0</v>
      </c>
      <c r="N23" s="29">
        <f t="shared" si="0"/>
        <v>0</v>
      </c>
    </row>
    <row r="24" spans="1:14" ht="18.75" customHeight="1">
      <c r="A24" s="38" t="s">
        <v>130</v>
      </c>
      <c r="B24" s="36">
        <v>0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f>SUM(B24:M24)</f>
        <v>0</v>
      </c>
    </row>
    <row r="25" ht="21" customHeight="1">
      <c r="A25" s="46" t="s">
        <v>131</v>
      </c>
    </row>
    <row r="28" ht="14.25">
      <c r="B28" s="48"/>
    </row>
    <row r="29" ht="14.25">
      <c r="H29" s="49"/>
    </row>
    <row r="30" ht="14.25"/>
    <row r="31" spans="4:11" ht="20.25">
      <c r="D31" s="84"/>
      <c r="H31" s="50"/>
      <c r="I31" s="51"/>
      <c r="J31" s="51"/>
      <c r="K31" s="51"/>
    </row>
    <row r="32" ht="20.25">
      <c r="D32" s="84"/>
    </row>
    <row r="33" ht="20.25">
      <c r="D33" s="84"/>
    </row>
    <row r="34" ht="20.25">
      <c r="D34" s="85"/>
    </row>
    <row r="35" ht="20.25">
      <c r="D35" s="86"/>
    </row>
  </sheetData>
  <sheetProtection/>
  <mergeCells count="5"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2015-04-06T21:37:09Z</dcterms:modified>
  <cp:category/>
  <cp:version/>
  <cp:contentType/>
  <cp:contentStatus/>
</cp:coreProperties>
</file>