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<sst xmlns="http://schemas.openxmlformats.org/spreadsheetml/2006/main" count="108" uniqueCount="106">
  <si>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</si>
  <si>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</si>
  <si>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</si>
  <si>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</si>
  <si>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</si>
  <si>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</si>
  <si>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</si>
  <si>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</si>
  <si>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</si>
  <si>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</si>
  <si>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</si>
  <si>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</si>
  <si>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</si>
  <si>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</si>
  <si>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</si>
  <si>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</si>
  <si>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</si>
  <si>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</si>
  <si>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</si>
  <si>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</si>
  <si>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</si>
  <si>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</si>
  <si>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</si>
  <si>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</si>
  <si>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</si>
  <si>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</si>
  <si>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</si>
  <si>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</si>
  <si>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</si>
  <si>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</si>
  <si>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</si>
  <si>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</si>
  <si>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</si>
  <si>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</si>
  <si>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</si>
  <si>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</si>
  <si>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</si>
  <si>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</si>
  <si>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</si>
  <si>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</si>
  <si>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</si>
  <si>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</si>
  <si>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</si>
  <si>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</si>
  <si>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</si>
  <si>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</si>
  <si>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</si>
  <si>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</si>
  <si>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</si>
  <si>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</si>
  <si>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</si>
  <si>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</si>
  <si>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</si>
  <si>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</si>
  <si>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</si>
  <si>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</si>
  <si>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</si>
  <si>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</si>
  <si>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</si>
  <si>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</si>
  <si>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</si>
  <si>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</si>
  <si>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</si>
  <si>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</si>
  <si>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</si>
  <si>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</si>
  <si>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</si>
  <si>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</si>
  <si>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</si>
  <si>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</si>
  <si>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</si>
  <si>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</si>
  <si>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</si>
  <si>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</si>
  <si>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</si>
  <si>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</si>
  <si>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</si>
  <si>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</si>
  <si>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</si>
  <si>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</si>
  <si>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</si>
  <si>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</si>
  <si>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</si>
  <si>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</si>
  <si>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</si>
  <si>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</si>
  <si>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</si>
  <si>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</si>
  <si>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</si>
  <si>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</si>
  <si>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</si>
  <si>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</si>
  <si>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</si>
  <si>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</si>
  <si>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</si>
  <si>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</si>
  <si>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</si>
  <si>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</si>
  <si>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</si>
  <si>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</si>
  <si>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</si>
  <si>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</si>
  <si>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OPERAÇÃO 26/03/15 - VENCIMENTO 02/04/15</t>
  </si>
  <si>
    <t>7.3. Revisão de Remuneração pelo Transporte Coletivo (1)</t>
  </si>
  <si>
    <t>10. Tarifa de Remuneração por Passageiro (2)</t>
  </si>
  <si>
    <t>Nota: (1) Revisão das linhas noturnas ou madrugada, operação controlada, período de 01 a 27/02/15, áreas 2.0, 4.1 e 6.0. 
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</si>
</sst>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450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450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450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0" t="s">
        <v>1</v>
      </c>
      <c r="B4" s="80" t="s">
        <v>42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 t="s">
        <v>2</v>
      </c>
    </row>
    <row r="5" spans="1:14" ht="42" customHeight="1">
      <c r="A5" s="80"/>
      <c r="B5" s="4" t="s">
        <v>97</v>
      </c>
      <c r="C5" s="4" t="s">
        <v>97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0"/>
    </row>
    <row r="6" spans="1:14" ht="20.25" customHeight="1">
      <c r="A6" s="80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0"/>
    </row>
    <row r="7" spans="1:16" ht="18.75" customHeight="1">
      <c r="A7" s="9" t="s">
        <v>3</v>
      </c>
      <c r="B7" s="10">
        <f>B8+B20+B24</f>
        <v>500448</v>
      </c>
      <c r="C7" s="10">
        <f>C8+C20+C24</f>
        <v>377136</v>
      </c>
      <c r="D7" s="10">
        <f>D8+D20+D24</f>
        <v>369760</v>
      </c>
      <c r="E7" s="10">
        <f>E8+E20+E24</f>
        <v>68801</v>
      </c>
      <c r="F7" s="10">
        <f aca="true" t="shared" si="0" ref="F7:M7">F8+F20+F24</f>
        <v>302291</v>
      </c>
      <c r="G7" s="10">
        <f t="shared" si="0"/>
        <v>476809</v>
      </c>
      <c r="H7" s="10">
        <f t="shared" si="0"/>
        <v>479762</v>
      </c>
      <c r="I7" s="10">
        <f t="shared" si="0"/>
        <v>420934</v>
      </c>
      <c r="J7" s="10">
        <f t="shared" si="0"/>
        <v>310101</v>
      </c>
      <c r="K7" s="10">
        <f t="shared" si="0"/>
        <v>376905</v>
      </c>
      <c r="L7" s="10">
        <f t="shared" si="0"/>
        <v>165708</v>
      </c>
      <c r="M7" s="10">
        <f t="shared" si="0"/>
        <v>92231</v>
      </c>
      <c r="N7" s="10">
        <f>+N8+N20+N24</f>
        <v>3940886</v>
      </c>
      <c r="O7"/>
      <c r="P7" s="39"/>
    </row>
    <row r="8" spans="1:15" ht="18.75" customHeight="1">
      <c r="A8" s="11" t="s">
        <v>27</v>
      </c>
      <c r="B8" s="12">
        <f>+B9+B12+B16</f>
        <v>282351</v>
      </c>
      <c r="C8" s="12">
        <f>+C9+C12+C16</f>
        <v>225703</v>
      </c>
      <c r="D8" s="12">
        <f>+D9+D12+D16</f>
        <v>233432</v>
      </c>
      <c r="E8" s="12">
        <f>+E9+E12+E16</f>
        <v>41804</v>
      </c>
      <c r="F8" s="12">
        <f aca="true" t="shared" si="1" ref="F8:M8">+F9+F12+F16</f>
        <v>181314</v>
      </c>
      <c r="G8" s="12">
        <f t="shared" si="1"/>
        <v>289431</v>
      </c>
      <c r="H8" s="12">
        <f t="shared" si="1"/>
        <v>278085</v>
      </c>
      <c r="I8" s="12">
        <f t="shared" si="1"/>
        <v>245676</v>
      </c>
      <c r="J8" s="12">
        <f t="shared" si="1"/>
        <v>185053</v>
      </c>
      <c r="K8" s="12">
        <f t="shared" si="1"/>
        <v>204772</v>
      </c>
      <c r="L8" s="12">
        <f t="shared" si="1"/>
        <v>99992</v>
      </c>
      <c r="M8" s="12">
        <f t="shared" si="1"/>
        <v>58482</v>
      </c>
      <c r="N8" s="12">
        <f>SUM(B8:M8)</f>
        <v>2326095</v>
      </c>
      <c r="O8"/>
    </row>
    <row r="9" spans="1:15" ht="18.75" customHeight="1">
      <c r="A9" s="13" t="s">
        <v>4</v>
      </c>
      <c r="B9" s="14">
        <v>28153</v>
      </c>
      <c r="C9" s="14">
        <v>27889</v>
      </c>
      <c r="D9" s="14">
        <v>16821</v>
      </c>
      <c r="E9" s="14">
        <v>3490</v>
      </c>
      <c r="F9" s="14">
        <v>13947</v>
      </c>
      <c r="G9" s="14">
        <v>25653</v>
      </c>
      <c r="H9" s="14">
        <v>35252</v>
      </c>
      <c r="I9" s="14">
        <v>16021</v>
      </c>
      <c r="J9" s="14">
        <v>21197</v>
      </c>
      <c r="K9" s="14">
        <v>16602</v>
      </c>
      <c r="L9" s="14">
        <v>13242</v>
      </c>
      <c r="M9" s="14">
        <v>7312</v>
      </c>
      <c r="N9" s="12">
        <f aca="true" t="shared" si="2" ref="N9:N19">SUM(B9:M9)</f>
        <v>225579</v>
      </c>
      <c r="O9"/>
    </row>
    <row r="10" spans="1:15" ht="18.75" customHeight="1">
      <c r="A10" s="15" t="s">
        <v>5</v>
      </c>
      <c r="B10" s="14">
        <f>+B9-B11</f>
        <v>28153</v>
      </c>
      <c r="C10" s="14">
        <f>+C9-C11</f>
        <v>27889</v>
      </c>
      <c r="D10" s="14">
        <f>+D9-D11</f>
        <v>16821</v>
      </c>
      <c r="E10" s="14">
        <f>+E9-E11</f>
        <v>3490</v>
      </c>
      <c r="F10" s="14">
        <f aca="true" t="shared" si="3" ref="F10:M10">+F9-F11</f>
        <v>13947</v>
      </c>
      <c r="G10" s="14">
        <f t="shared" si="3"/>
        <v>25653</v>
      </c>
      <c r="H10" s="14">
        <f t="shared" si="3"/>
        <v>35252</v>
      </c>
      <c r="I10" s="14">
        <f t="shared" si="3"/>
        <v>16021</v>
      </c>
      <c r="J10" s="14">
        <f t="shared" si="3"/>
        <v>21197</v>
      </c>
      <c r="K10" s="14">
        <f t="shared" si="3"/>
        <v>16602</v>
      </c>
      <c r="L10" s="14">
        <f t="shared" si="3"/>
        <v>13242</v>
      </c>
      <c r="M10" s="14">
        <f t="shared" si="3"/>
        <v>7312</v>
      </c>
      <c r="N10" s="12">
        <f t="shared" si="2"/>
        <v>225579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225758</v>
      </c>
      <c r="C12" s="14">
        <f>C13+C14+C15</f>
        <v>176252</v>
      </c>
      <c r="D12" s="14">
        <f>D13+D14+D15</f>
        <v>201376</v>
      </c>
      <c r="E12" s="14">
        <f>E13+E14+E15</f>
        <v>34788</v>
      </c>
      <c r="F12" s="14">
        <f aca="true" t="shared" si="4" ref="F12:M12">F13+F14+F15</f>
        <v>150657</v>
      </c>
      <c r="G12" s="14">
        <f t="shared" si="4"/>
        <v>238842</v>
      </c>
      <c r="H12" s="14">
        <f t="shared" si="4"/>
        <v>220943</v>
      </c>
      <c r="I12" s="14">
        <f t="shared" si="4"/>
        <v>209110</v>
      </c>
      <c r="J12" s="14">
        <f t="shared" si="4"/>
        <v>149088</v>
      </c>
      <c r="K12" s="14">
        <f t="shared" si="4"/>
        <v>168913</v>
      </c>
      <c r="L12" s="14">
        <f t="shared" si="4"/>
        <v>80147</v>
      </c>
      <c r="M12" s="14">
        <f t="shared" si="4"/>
        <v>47324</v>
      </c>
      <c r="N12" s="12">
        <f t="shared" si="2"/>
        <v>1903198</v>
      </c>
      <c r="O12"/>
    </row>
    <row r="13" spans="1:15" ht="18.75" customHeight="1">
      <c r="A13" s="15" t="s">
        <v>7</v>
      </c>
      <c r="B13" s="14">
        <v>115131</v>
      </c>
      <c r="C13" s="14">
        <v>90715</v>
      </c>
      <c r="D13" s="14">
        <v>100001</v>
      </c>
      <c r="E13" s="14">
        <v>17527</v>
      </c>
      <c r="F13" s="14">
        <v>74830</v>
      </c>
      <c r="G13" s="14">
        <v>120668</v>
      </c>
      <c r="H13" s="14">
        <v>116308</v>
      </c>
      <c r="I13" s="14">
        <v>110300</v>
      </c>
      <c r="J13" s="14">
        <v>76194</v>
      </c>
      <c r="K13" s="14">
        <v>86466</v>
      </c>
      <c r="L13" s="14">
        <v>40558</v>
      </c>
      <c r="M13" s="14">
        <v>23433</v>
      </c>
      <c r="N13" s="12">
        <f t="shared" si="2"/>
        <v>972131</v>
      </c>
      <c r="O13"/>
    </row>
    <row r="14" spans="1:15" ht="18.75" customHeight="1">
      <c r="A14" s="15" t="s">
        <v>8</v>
      </c>
      <c r="B14" s="14">
        <v>98191</v>
      </c>
      <c r="C14" s="14">
        <v>72378</v>
      </c>
      <c r="D14" s="14">
        <v>90381</v>
      </c>
      <c r="E14" s="14">
        <v>14777</v>
      </c>
      <c r="F14" s="14">
        <v>64455</v>
      </c>
      <c r="G14" s="14">
        <v>100030</v>
      </c>
      <c r="H14" s="14">
        <v>89965</v>
      </c>
      <c r="I14" s="14">
        <v>89181</v>
      </c>
      <c r="J14" s="14">
        <v>64228</v>
      </c>
      <c r="K14" s="14">
        <v>73528</v>
      </c>
      <c r="L14" s="14">
        <v>35464</v>
      </c>
      <c r="M14" s="14">
        <v>21677</v>
      </c>
      <c r="N14" s="12">
        <f t="shared" si="2"/>
        <v>814255</v>
      </c>
      <c r="O14"/>
    </row>
    <row r="15" spans="1:15" ht="18.75" customHeight="1">
      <c r="A15" s="15" t="s">
        <v>9</v>
      </c>
      <c r="B15" s="14">
        <v>12436</v>
      </c>
      <c r="C15" s="14">
        <v>13159</v>
      </c>
      <c r="D15" s="14">
        <v>10994</v>
      </c>
      <c r="E15" s="14">
        <v>2484</v>
      </c>
      <c r="F15" s="14">
        <v>11372</v>
      </c>
      <c r="G15" s="14">
        <v>18144</v>
      </c>
      <c r="H15" s="14">
        <v>14670</v>
      </c>
      <c r="I15" s="14">
        <v>9629</v>
      </c>
      <c r="J15" s="14">
        <v>8666</v>
      </c>
      <c r="K15" s="14">
        <v>8919</v>
      </c>
      <c r="L15" s="14">
        <v>4125</v>
      </c>
      <c r="M15" s="14">
        <v>2214</v>
      </c>
      <c r="N15" s="12">
        <f t="shared" si="2"/>
        <v>116812</v>
      </c>
      <c r="O15"/>
    </row>
    <row r="16" spans="1:14" ht="18.75" customHeight="1">
      <c r="A16" s="16" t="s">
        <v>26</v>
      </c>
      <c r="B16" s="14">
        <f>B17+B18+B19</f>
        <v>28440</v>
      </c>
      <c r="C16" s="14">
        <f>C17+C18+C19</f>
        <v>21562</v>
      </c>
      <c r="D16" s="14">
        <f>D17+D18+D19</f>
        <v>15235</v>
      </c>
      <c r="E16" s="14">
        <f>E17+E18+E19</f>
        <v>3526</v>
      </c>
      <c r="F16" s="14">
        <f aca="true" t="shared" si="5" ref="F16:M16">F17+F18+F19</f>
        <v>16710</v>
      </c>
      <c r="G16" s="14">
        <f t="shared" si="5"/>
        <v>24936</v>
      </c>
      <c r="H16" s="14">
        <f t="shared" si="5"/>
        <v>21890</v>
      </c>
      <c r="I16" s="14">
        <f t="shared" si="5"/>
        <v>20545</v>
      </c>
      <c r="J16" s="14">
        <f t="shared" si="5"/>
        <v>14768</v>
      </c>
      <c r="K16" s="14">
        <f t="shared" si="5"/>
        <v>19257</v>
      </c>
      <c r="L16" s="14">
        <f t="shared" si="5"/>
        <v>6603</v>
      </c>
      <c r="M16" s="14">
        <f t="shared" si="5"/>
        <v>3846</v>
      </c>
      <c r="N16" s="12">
        <f t="shared" si="2"/>
        <v>197318</v>
      </c>
    </row>
    <row r="17" spans="1:15" ht="18.75" customHeight="1">
      <c r="A17" s="15" t="s">
        <v>23</v>
      </c>
      <c r="B17" s="14">
        <v>6927</v>
      </c>
      <c r="C17" s="14">
        <v>5435</v>
      </c>
      <c r="D17" s="14">
        <v>4195</v>
      </c>
      <c r="E17" s="14">
        <v>970</v>
      </c>
      <c r="F17" s="14">
        <v>4329</v>
      </c>
      <c r="G17" s="14">
        <v>7625</v>
      </c>
      <c r="H17" s="14">
        <v>6735</v>
      </c>
      <c r="I17" s="14">
        <v>5878</v>
      </c>
      <c r="J17" s="14">
        <v>4406</v>
      </c>
      <c r="K17" s="14">
        <v>5330</v>
      </c>
      <c r="L17" s="14">
        <v>2282</v>
      </c>
      <c r="M17" s="14">
        <v>1117</v>
      </c>
      <c r="N17" s="12">
        <f t="shared" si="2"/>
        <v>55229</v>
      </c>
      <c r="O17"/>
    </row>
    <row r="18" spans="1:15" ht="18.75" customHeight="1">
      <c r="A18" s="15" t="s">
        <v>24</v>
      </c>
      <c r="B18" s="14">
        <v>1122</v>
      </c>
      <c r="C18" s="14">
        <v>777</v>
      </c>
      <c r="D18" s="14">
        <v>781</v>
      </c>
      <c r="E18" s="14">
        <v>136</v>
      </c>
      <c r="F18" s="14">
        <v>660</v>
      </c>
      <c r="G18" s="14">
        <v>1124</v>
      </c>
      <c r="H18" s="14">
        <v>911</v>
      </c>
      <c r="I18" s="14">
        <v>807</v>
      </c>
      <c r="J18" s="14">
        <v>592</v>
      </c>
      <c r="K18" s="14">
        <v>807</v>
      </c>
      <c r="L18" s="14">
        <v>230</v>
      </c>
      <c r="M18" s="14">
        <v>129</v>
      </c>
      <c r="N18" s="12">
        <f t="shared" si="2"/>
        <v>8076</v>
      </c>
      <c r="O18"/>
    </row>
    <row r="19" spans="1:15" ht="18.75" customHeight="1">
      <c r="A19" s="15" t="s">
        <v>25</v>
      </c>
      <c r="B19" s="14">
        <v>20391</v>
      </c>
      <c r="C19" s="14">
        <v>15350</v>
      </c>
      <c r="D19" s="14">
        <v>10259</v>
      </c>
      <c r="E19" s="14">
        <v>2420</v>
      </c>
      <c r="F19" s="14">
        <v>11721</v>
      </c>
      <c r="G19" s="14">
        <v>16187</v>
      </c>
      <c r="H19" s="14">
        <v>14244</v>
      </c>
      <c r="I19" s="14">
        <v>13860</v>
      </c>
      <c r="J19" s="14">
        <v>9770</v>
      </c>
      <c r="K19" s="14">
        <v>13120</v>
      </c>
      <c r="L19" s="14">
        <v>4091</v>
      </c>
      <c r="M19" s="14">
        <v>2600</v>
      </c>
      <c r="N19" s="12">
        <f t="shared" si="2"/>
        <v>134013</v>
      </c>
      <c r="O19"/>
    </row>
    <row r="20" spans="1:15" ht="18.75" customHeight="1">
      <c r="A20" s="17" t="s">
        <v>10</v>
      </c>
      <c r="B20" s="18">
        <f>B21+B22+B23</f>
        <v>159969</v>
      </c>
      <c r="C20" s="18">
        <f>C21+C22+C23</f>
        <v>101151</v>
      </c>
      <c r="D20" s="18">
        <f>D21+D22+D23</f>
        <v>90501</v>
      </c>
      <c r="E20" s="18">
        <f>E21+E22+E23</f>
        <v>16466</v>
      </c>
      <c r="F20" s="18">
        <f aca="true" t="shared" si="6" ref="F20:M20">F21+F22+F23</f>
        <v>75965</v>
      </c>
      <c r="G20" s="18">
        <f t="shared" si="6"/>
        <v>119563</v>
      </c>
      <c r="H20" s="18">
        <f t="shared" si="6"/>
        <v>136653</v>
      </c>
      <c r="I20" s="18">
        <f t="shared" si="6"/>
        <v>131406</v>
      </c>
      <c r="J20" s="18">
        <f t="shared" si="6"/>
        <v>87387</v>
      </c>
      <c r="K20" s="18">
        <f t="shared" si="6"/>
        <v>135266</v>
      </c>
      <c r="L20" s="18">
        <f t="shared" si="6"/>
        <v>53226</v>
      </c>
      <c r="M20" s="18">
        <f t="shared" si="6"/>
        <v>28326</v>
      </c>
      <c r="N20" s="12">
        <f aca="true" t="shared" si="7" ref="N20:N26">SUM(B20:M20)</f>
        <v>1135879</v>
      </c>
      <c r="O20"/>
    </row>
    <row r="21" spans="1:15" ht="18.75" customHeight="1">
      <c r="A21" s="13" t="s">
        <v>11</v>
      </c>
      <c r="B21" s="14">
        <v>91238</v>
      </c>
      <c r="C21" s="14">
        <v>61627</v>
      </c>
      <c r="D21" s="14">
        <v>54483</v>
      </c>
      <c r="E21" s="14">
        <v>9835</v>
      </c>
      <c r="F21" s="14">
        <v>44727</v>
      </c>
      <c r="G21" s="14">
        <v>73676</v>
      </c>
      <c r="H21" s="14">
        <v>83436</v>
      </c>
      <c r="I21" s="14">
        <v>78404</v>
      </c>
      <c r="J21" s="14">
        <v>51776</v>
      </c>
      <c r="K21" s="14">
        <v>76470</v>
      </c>
      <c r="L21" s="14">
        <v>30373</v>
      </c>
      <c r="M21" s="14">
        <v>15770</v>
      </c>
      <c r="N21" s="12">
        <f t="shared" si="7"/>
        <v>671815</v>
      </c>
      <c r="O21"/>
    </row>
    <row r="22" spans="1:15" ht="18.75" customHeight="1">
      <c r="A22" s="13" t="s">
        <v>12</v>
      </c>
      <c r="B22" s="14">
        <v>62057</v>
      </c>
      <c r="C22" s="14">
        <v>33931</v>
      </c>
      <c r="D22" s="14">
        <v>31576</v>
      </c>
      <c r="E22" s="14">
        <v>5617</v>
      </c>
      <c r="F22" s="14">
        <v>26659</v>
      </c>
      <c r="G22" s="14">
        <v>38783</v>
      </c>
      <c r="H22" s="14">
        <v>46762</v>
      </c>
      <c r="I22" s="14">
        <v>47574</v>
      </c>
      <c r="J22" s="14">
        <v>31785</v>
      </c>
      <c r="K22" s="14">
        <v>53308</v>
      </c>
      <c r="L22" s="14">
        <v>20852</v>
      </c>
      <c r="M22" s="14">
        <v>11533</v>
      </c>
      <c r="N22" s="12">
        <f t="shared" si="7"/>
        <v>410437</v>
      </c>
      <c r="O22"/>
    </row>
    <row r="23" spans="1:15" ht="18.75" customHeight="1">
      <c r="A23" s="13" t="s">
        <v>13</v>
      </c>
      <c r="B23" s="14">
        <v>6674</v>
      </c>
      <c r="C23" s="14">
        <v>5593</v>
      </c>
      <c r="D23" s="14">
        <v>4442</v>
      </c>
      <c r="E23" s="14">
        <v>1014</v>
      </c>
      <c r="F23" s="14">
        <v>4579</v>
      </c>
      <c r="G23" s="14">
        <v>7104</v>
      </c>
      <c r="H23" s="14">
        <v>6455</v>
      </c>
      <c r="I23" s="14">
        <v>5428</v>
      </c>
      <c r="J23" s="14">
        <v>3826</v>
      </c>
      <c r="K23" s="14">
        <v>5488</v>
      </c>
      <c r="L23" s="14">
        <v>2001</v>
      </c>
      <c r="M23" s="14">
        <v>1023</v>
      </c>
      <c r="N23" s="12">
        <f t="shared" si="7"/>
        <v>53627</v>
      </c>
      <c r="O23"/>
    </row>
    <row r="24" spans="1:15" ht="18.75" customHeight="1">
      <c r="A24" s="17" t="s">
        <v>14</v>
      </c>
      <c r="B24" s="14">
        <f>B25+B26</f>
        <v>58128</v>
      </c>
      <c r="C24" s="14">
        <f>C25+C26</f>
        <v>50282</v>
      </c>
      <c r="D24" s="14">
        <f>D25+D26</f>
        <v>45827</v>
      </c>
      <c r="E24" s="14">
        <f>E25+E26</f>
        <v>10531</v>
      </c>
      <c r="F24" s="14">
        <f aca="true" t="shared" si="8" ref="F24:M24">F25+F26</f>
        <v>45012</v>
      </c>
      <c r="G24" s="14">
        <f t="shared" si="8"/>
        <v>67815</v>
      </c>
      <c r="H24" s="14">
        <f t="shared" si="8"/>
        <v>65024</v>
      </c>
      <c r="I24" s="14">
        <f t="shared" si="8"/>
        <v>43852</v>
      </c>
      <c r="J24" s="14">
        <f t="shared" si="8"/>
        <v>37661</v>
      </c>
      <c r="K24" s="14">
        <f t="shared" si="8"/>
        <v>36867</v>
      </c>
      <c r="L24" s="14">
        <f t="shared" si="8"/>
        <v>12490</v>
      </c>
      <c r="M24" s="14">
        <f t="shared" si="8"/>
        <v>5423</v>
      </c>
      <c r="N24" s="12">
        <f t="shared" si="7"/>
        <v>478912</v>
      </c>
      <c r="O24"/>
    </row>
    <row r="25" spans="1:15" ht="18.75" customHeight="1">
      <c r="A25" s="13" t="s">
        <v>15</v>
      </c>
      <c r="B25" s="14">
        <v>37202</v>
      </c>
      <c r="C25" s="14">
        <v>32180</v>
      </c>
      <c r="D25" s="14">
        <v>29329</v>
      </c>
      <c r="E25" s="14">
        <v>6740</v>
      </c>
      <c r="F25" s="14">
        <v>28808</v>
      </c>
      <c r="G25" s="14">
        <v>43402</v>
      </c>
      <c r="H25" s="14">
        <v>41615</v>
      </c>
      <c r="I25" s="14">
        <v>28065</v>
      </c>
      <c r="J25" s="14">
        <v>24103</v>
      </c>
      <c r="K25" s="14">
        <v>23595</v>
      </c>
      <c r="L25" s="14">
        <v>7994</v>
      </c>
      <c r="M25" s="14">
        <v>3471</v>
      </c>
      <c r="N25" s="12">
        <f t="shared" si="7"/>
        <v>306504</v>
      </c>
      <c r="O25"/>
    </row>
    <row r="26" spans="1:15" ht="18.75" customHeight="1">
      <c r="A26" s="13" t="s">
        <v>16</v>
      </c>
      <c r="B26" s="14">
        <v>20926</v>
      </c>
      <c r="C26" s="14">
        <v>18102</v>
      </c>
      <c r="D26" s="14">
        <v>16498</v>
      </c>
      <c r="E26" s="14">
        <v>3791</v>
      </c>
      <c r="F26" s="14">
        <v>16204</v>
      </c>
      <c r="G26" s="14">
        <v>24413</v>
      </c>
      <c r="H26" s="14">
        <v>23409</v>
      </c>
      <c r="I26" s="14">
        <v>15787</v>
      </c>
      <c r="J26" s="14">
        <v>13558</v>
      </c>
      <c r="K26" s="14">
        <v>13272</v>
      </c>
      <c r="L26" s="14">
        <v>4496</v>
      </c>
      <c r="M26" s="14">
        <v>1952</v>
      </c>
      <c r="N26" s="12">
        <f t="shared" si="7"/>
        <v>172408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2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3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43</v>
      </c>
      <c r="B32" s="23">
        <f>(((+B$8+B$20)*B$29)+(B$24*B$30))/B$7</f>
        <v>0.9961381258392481</v>
      </c>
      <c r="C32" s="23">
        <f aca="true" t="shared" si="9" ref="C32:M32">(((+C$8+C$20)*C$29)+(C$24*C$30))/C$7</f>
        <v>0.9930003897798142</v>
      </c>
      <c r="D32" s="23">
        <f t="shared" si="9"/>
        <v>0.9964182164106448</v>
      </c>
      <c r="E32" s="23">
        <f t="shared" si="9"/>
        <v>0.9855660048545806</v>
      </c>
      <c r="F32" s="23">
        <f t="shared" si="9"/>
        <v>0.9963816600560387</v>
      </c>
      <c r="G32" s="23">
        <f t="shared" si="9"/>
        <v>0.9981226067460975</v>
      </c>
      <c r="H32" s="23">
        <f t="shared" si="9"/>
        <v>0.9934537141332578</v>
      </c>
      <c r="I32" s="23">
        <f t="shared" si="9"/>
        <v>0.9953745033663235</v>
      </c>
      <c r="J32" s="23">
        <f t="shared" si="9"/>
        <v>0.9976196284436362</v>
      </c>
      <c r="K32" s="23">
        <f t="shared" si="9"/>
        <v>0.9957646062005014</v>
      </c>
      <c r="L32" s="23">
        <f t="shared" si="9"/>
        <v>0.997263940183938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4"/>
      <c r="O34"/>
    </row>
    <row r="35" spans="1:14" ht="18.75" customHeight="1">
      <c r="A35" s="17" t="s">
        <v>21</v>
      </c>
      <c r="B35" s="26">
        <f>B32*B34</f>
        <v>1.7570880401678497</v>
      </c>
      <c r="C35" s="26">
        <f>C32*C34</f>
        <v>1.6923705643017373</v>
      </c>
      <c r="D35" s="26">
        <f>D32*D34</f>
        <v>1.57354364735569</v>
      </c>
      <c r="E35" s="26">
        <f>E32*E34</f>
        <v>1.9910404430072237</v>
      </c>
      <c r="F35" s="26">
        <f aca="true" t="shared" si="10" ref="F35:M35">F32*F34</f>
        <v>1.8352353796572178</v>
      </c>
      <c r="G35" s="26">
        <f t="shared" si="10"/>
        <v>1.4578578794133499</v>
      </c>
      <c r="H35" s="26">
        <f t="shared" si="10"/>
        <v>1.6931431649973112</v>
      </c>
      <c r="I35" s="26">
        <f t="shared" si="10"/>
        <v>1.6560045612505523</v>
      </c>
      <c r="J35" s="26">
        <f t="shared" si="10"/>
        <v>1.869239897814841</v>
      </c>
      <c r="K35" s="26">
        <f t="shared" si="10"/>
        <v>1.7839122920081985</v>
      </c>
      <c r="L35" s="26">
        <f t="shared" si="10"/>
        <v>2.1219782119233837</v>
      </c>
      <c r="M35" s="26">
        <f t="shared" si="10"/>
        <v>2.089</v>
      </c>
      <c r="N35" s="27"/>
    </row>
    <row r="36" spans="1:15" ht="18.75" customHeight="1">
      <c r="A36" s="60" t="s">
        <v>44</v>
      </c>
      <c r="B36" s="26">
        <v>-0.0016243846</v>
      </c>
      <c r="C36" s="26">
        <v>-0.0055608057</v>
      </c>
      <c r="D36" s="26">
        <v>-0.0002768282</v>
      </c>
      <c r="E36" s="26">
        <v>0</v>
      </c>
      <c r="F36" s="26">
        <v>-0.0013744372</v>
      </c>
      <c r="G36" s="26">
        <v>-0.0010171368</v>
      </c>
      <c r="H36" s="26">
        <v>-0.0012720265</v>
      </c>
      <c r="I36" s="26">
        <v>0</v>
      </c>
      <c r="J36" s="26">
        <v>-0.0004204114</v>
      </c>
      <c r="K36" s="26">
        <v>0</v>
      </c>
      <c r="L36" s="26">
        <v>0</v>
      </c>
      <c r="M36" s="26">
        <v>-0.000204</v>
      </c>
      <c r="N36" s="75"/>
      <c r="O36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93</v>
      </c>
      <c r="B38" s="64">
        <f aca="true" t="shared" si="11" ref="B38:M38">B39*B40</f>
        <v>915.9200000000001</v>
      </c>
      <c r="C38" s="64">
        <f t="shared" si="11"/>
        <v>2495.2400000000002</v>
      </c>
      <c r="D38" s="64">
        <f t="shared" si="11"/>
        <v>115.56</v>
      </c>
      <c r="E38" s="64">
        <f t="shared" si="11"/>
        <v>0</v>
      </c>
      <c r="F38" s="64">
        <f t="shared" si="11"/>
        <v>500.76000000000005</v>
      </c>
      <c r="G38" s="64">
        <f t="shared" si="11"/>
        <v>564.96</v>
      </c>
      <c r="H38" s="64">
        <f t="shared" si="11"/>
        <v>706.2</v>
      </c>
      <c r="I38" s="64">
        <f t="shared" si="11"/>
        <v>0</v>
      </c>
      <c r="J38" s="64">
        <f t="shared" si="11"/>
        <v>149.8</v>
      </c>
      <c r="K38" s="64">
        <f t="shared" si="11"/>
        <v>0</v>
      </c>
      <c r="L38" s="64">
        <f t="shared" si="11"/>
        <v>0</v>
      </c>
      <c r="M38" s="64">
        <f t="shared" si="11"/>
        <v>21.400000000000002</v>
      </c>
      <c r="N38" s="28">
        <f>SUM(B38:M38)</f>
        <v>5469.84</v>
      </c>
    </row>
    <row r="39" spans="1:15" ht="18.75" customHeight="1">
      <c r="A39" s="60" t="s">
        <v>46</v>
      </c>
      <c r="B39" s="66">
        <v>214</v>
      </c>
      <c r="C39" s="66">
        <v>583</v>
      </c>
      <c r="D39" s="66">
        <v>27</v>
      </c>
      <c r="E39" s="66">
        <v>0</v>
      </c>
      <c r="F39" s="66">
        <v>117</v>
      </c>
      <c r="G39" s="66">
        <v>132</v>
      </c>
      <c r="H39" s="66">
        <v>165</v>
      </c>
      <c r="I39" s="66">
        <v>0</v>
      </c>
      <c r="J39" s="66">
        <v>35</v>
      </c>
      <c r="K39" s="66">
        <v>0</v>
      </c>
      <c r="L39" s="66">
        <v>0</v>
      </c>
      <c r="M39" s="66">
        <v>5</v>
      </c>
      <c r="N39" s="12">
        <f>SUM(B39:M39)</f>
        <v>1278</v>
      </c>
      <c r="O39"/>
    </row>
    <row r="40" spans="1:15" ht="18.75" customHeight="1">
      <c r="A40" s="60" t="s">
        <v>47</v>
      </c>
      <c r="B40" s="62">
        <v>4.28</v>
      </c>
      <c r="C40" s="62">
        <v>4.28</v>
      </c>
      <c r="D40" s="62">
        <v>4.28</v>
      </c>
      <c r="E40" s="62">
        <v>0</v>
      </c>
      <c r="F40" s="62">
        <v>4.28</v>
      </c>
      <c r="G40" s="62">
        <v>4.28</v>
      </c>
      <c r="H40" s="62">
        <v>4.28</v>
      </c>
      <c r="I40" s="62">
        <v>0</v>
      </c>
      <c r="J40" s="62">
        <v>4.28</v>
      </c>
      <c r="K40" s="62">
        <v>0</v>
      </c>
      <c r="L40" s="62">
        <v>0</v>
      </c>
      <c r="M40" s="62">
        <v>4.28</v>
      </c>
      <c r="N40" s="62"/>
      <c r="O40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45</v>
      </c>
      <c r="B42" s="68">
        <f>B43+B44+B45</f>
        <v>879434.1955016193</v>
      </c>
      <c r="C42" s="68">
        <f aca="true" t="shared" si="12" ref="C42:N42">C43+C44+C45</f>
        <v>638651.9251200248</v>
      </c>
      <c r="D42" s="68">
        <f t="shared" si="12"/>
        <v>581846.6990510081</v>
      </c>
      <c r="E42" s="68">
        <f t="shared" si="12"/>
        <v>136985.57351934</v>
      </c>
      <c r="F42" s="68">
        <f>F43+F44+F45</f>
        <v>554860.4181563348</v>
      </c>
      <c r="G42" s="68">
        <f>G43+G44+G45</f>
        <v>695199.7376447287</v>
      </c>
      <c r="H42" s="68">
        <f t="shared" si="12"/>
        <v>812401.681147747</v>
      </c>
      <c r="I42" s="68">
        <f t="shared" si="12"/>
        <v>697068.62398544</v>
      </c>
      <c r="J42" s="68">
        <f t="shared" si="12"/>
        <v>579672.5915567286</v>
      </c>
      <c r="K42" s="68">
        <f t="shared" si="12"/>
        <v>672365.46241935</v>
      </c>
      <c r="L42" s="68">
        <f t="shared" si="12"/>
        <v>351628.76554140006</v>
      </c>
      <c r="M42" s="68">
        <f t="shared" si="12"/>
        <v>192673.14387600002</v>
      </c>
      <c r="N42" s="68">
        <f t="shared" si="12"/>
        <v>6792788.81751972</v>
      </c>
    </row>
    <row r="43" spans="1:14" ht="18.75" customHeight="1">
      <c r="A43" s="65" t="s">
        <v>94</v>
      </c>
      <c r="B43" s="62">
        <f aca="true" t="shared" si="13" ref="B43:H43">B35*B7</f>
        <v>879331.19552592</v>
      </c>
      <c r="C43" s="62">
        <f t="shared" si="13"/>
        <v>638253.8651385</v>
      </c>
      <c r="D43" s="62">
        <f t="shared" si="13"/>
        <v>581833.49904624</v>
      </c>
      <c r="E43" s="62">
        <f t="shared" si="13"/>
        <v>136985.57351934</v>
      </c>
      <c r="F43" s="62">
        <f t="shared" si="13"/>
        <v>554775.13815196</v>
      </c>
      <c r="G43" s="62">
        <f t="shared" si="13"/>
        <v>695119.7576252</v>
      </c>
      <c r="H43" s="62">
        <f t="shared" si="13"/>
        <v>812305.75112544</v>
      </c>
      <c r="I43" s="62">
        <f>I35*I7</f>
        <v>697068.62398544</v>
      </c>
      <c r="J43" s="62">
        <f>J35*J7</f>
        <v>579653.16155228</v>
      </c>
      <c r="K43" s="62">
        <f>K35*K7</f>
        <v>672365.46241935</v>
      </c>
      <c r="L43" s="62">
        <f>L35*L7</f>
        <v>351628.76554140006</v>
      </c>
      <c r="M43" s="62">
        <f>M35*M7</f>
        <v>192670.559</v>
      </c>
      <c r="N43" s="64">
        <f>SUM(B43:M43)</f>
        <v>6791991.352631069</v>
      </c>
    </row>
    <row r="44" spans="1:14" ht="18.75" customHeight="1">
      <c r="A44" s="65" t="s">
        <v>95</v>
      </c>
      <c r="B44" s="62">
        <f aca="true" t="shared" si="14" ref="B44:M44">B36*B7</f>
        <v>-812.9200243008</v>
      </c>
      <c r="C44" s="62">
        <f t="shared" si="14"/>
        <v>-2097.1800184752</v>
      </c>
      <c r="D44" s="62">
        <f t="shared" si="14"/>
        <v>-102.35999523199999</v>
      </c>
      <c r="E44" s="62">
        <f t="shared" si="14"/>
        <v>0</v>
      </c>
      <c r="F44" s="62">
        <f t="shared" si="14"/>
        <v>-415.4799956252</v>
      </c>
      <c r="G44" s="62">
        <f t="shared" si="14"/>
        <v>-484.97998047119995</v>
      </c>
      <c r="H44" s="62">
        <f t="shared" si="14"/>
        <v>-610.269977693</v>
      </c>
      <c r="I44" s="62">
        <f t="shared" si="14"/>
        <v>0</v>
      </c>
      <c r="J44" s="62">
        <f t="shared" si="14"/>
        <v>-130.3699955514</v>
      </c>
      <c r="K44" s="62">
        <f t="shared" si="14"/>
        <v>0</v>
      </c>
      <c r="L44" s="62">
        <f t="shared" si="14"/>
        <v>0</v>
      </c>
      <c r="M44" s="62">
        <f t="shared" si="14"/>
        <v>-18.815124</v>
      </c>
      <c r="N44" s="28">
        <f>SUM(B44:M44)</f>
        <v>-4672.375111348801</v>
      </c>
    </row>
    <row r="45" spans="1:14" ht="18.75" customHeight="1">
      <c r="A45" s="65" t="s">
        <v>48</v>
      </c>
      <c r="B45" s="62">
        <f aca="true" t="shared" si="15" ref="B45:M45">B38</f>
        <v>915.9200000000001</v>
      </c>
      <c r="C45" s="62">
        <f t="shared" si="15"/>
        <v>2495.2400000000002</v>
      </c>
      <c r="D45" s="62">
        <f t="shared" si="15"/>
        <v>115.56</v>
      </c>
      <c r="E45" s="62">
        <f t="shared" si="15"/>
        <v>0</v>
      </c>
      <c r="F45" s="62">
        <f t="shared" si="15"/>
        <v>500.76000000000005</v>
      </c>
      <c r="G45" s="62">
        <f t="shared" si="15"/>
        <v>564.96</v>
      </c>
      <c r="H45" s="62">
        <f t="shared" si="15"/>
        <v>706.2</v>
      </c>
      <c r="I45" s="62">
        <f t="shared" si="15"/>
        <v>0</v>
      </c>
      <c r="J45" s="62">
        <f t="shared" si="15"/>
        <v>149.8</v>
      </c>
      <c r="K45" s="62">
        <f t="shared" si="15"/>
        <v>0</v>
      </c>
      <c r="L45" s="62">
        <f t="shared" si="15"/>
        <v>0</v>
      </c>
      <c r="M45" s="62">
        <f t="shared" si="15"/>
        <v>21.400000000000002</v>
      </c>
      <c r="N45" s="64">
        <f>SUM(B45:M45)</f>
        <v>5469.84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9"/>
    </row>
    <row r="47" spans="1:16" ht="18.75" customHeight="1">
      <c r="A47" s="2" t="s">
        <v>49</v>
      </c>
      <c r="B47" s="28">
        <f aca="true" t="shared" si="16" ref="B47:N47">+B48+B51+B59</f>
        <v>-72504.54000000001</v>
      </c>
      <c r="C47" s="28">
        <f t="shared" si="16"/>
        <v>-97731.34</v>
      </c>
      <c r="D47" s="28">
        <f t="shared" si="16"/>
        <v>-59203.06</v>
      </c>
      <c r="E47" s="28">
        <f t="shared" si="16"/>
        <v>-12942.6</v>
      </c>
      <c r="F47" s="28">
        <f t="shared" si="16"/>
        <v>-50496.54</v>
      </c>
      <c r="G47" s="28">
        <f t="shared" si="16"/>
        <v>-72122.08</v>
      </c>
      <c r="H47" s="28">
        <f t="shared" si="16"/>
        <v>-125684.64</v>
      </c>
      <c r="I47" s="28">
        <f t="shared" si="16"/>
        <v>-58722.82</v>
      </c>
      <c r="J47" s="28">
        <f t="shared" si="16"/>
        <v>-77363.74</v>
      </c>
      <c r="K47" s="28">
        <f t="shared" si="16"/>
        <v>-73111.78</v>
      </c>
      <c r="L47" s="28">
        <f t="shared" si="16"/>
        <v>-47703.76</v>
      </c>
      <c r="M47" s="28">
        <f t="shared" si="16"/>
        <v>-26332.44</v>
      </c>
      <c r="N47" s="28">
        <f t="shared" si="16"/>
        <v>-773919.34</v>
      </c>
      <c r="P47" s="40"/>
    </row>
    <row r="48" spans="1:16" ht="18.75" customHeight="1">
      <c r="A48" s="17" t="s">
        <v>50</v>
      </c>
      <c r="B48" s="29">
        <f>B49+B50</f>
        <v>-98535.5</v>
      </c>
      <c r="C48" s="29">
        <f>C49+C50</f>
        <v>-97611.5</v>
      </c>
      <c r="D48" s="29">
        <f>D49+D50</f>
        <v>-58873.5</v>
      </c>
      <c r="E48" s="29">
        <f>E49+E50</f>
        <v>-12215</v>
      </c>
      <c r="F48" s="29">
        <f aca="true" t="shared" si="17" ref="F48:M48">F49+F50</f>
        <v>-48814.5</v>
      </c>
      <c r="G48" s="29">
        <f t="shared" si="17"/>
        <v>-89785.5</v>
      </c>
      <c r="H48" s="29">
        <f t="shared" si="17"/>
        <v>-123382</v>
      </c>
      <c r="I48" s="29">
        <f t="shared" si="17"/>
        <v>-56073.5</v>
      </c>
      <c r="J48" s="29">
        <f t="shared" si="17"/>
        <v>-74189.5</v>
      </c>
      <c r="K48" s="29">
        <f t="shared" si="17"/>
        <v>-58107</v>
      </c>
      <c r="L48" s="29">
        <f t="shared" si="17"/>
        <v>-46347</v>
      </c>
      <c r="M48" s="29">
        <f t="shared" si="17"/>
        <v>-25592</v>
      </c>
      <c r="N48" s="28">
        <f aca="true" t="shared" si="18" ref="N48:N59">SUM(B48:M48)</f>
        <v>-789526.5</v>
      </c>
      <c r="P48" s="40"/>
    </row>
    <row r="49" spans="1:16" ht="18.75" customHeight="1">
      <c r="A49" s="13" t="s">
        <v>51</v>
      </c>
      <c r="B49" s="20">
        <f>ROUND(-B9*$D$3,2)</f>
        <v>-98535.5</v>
      </c>
      <c r="C49" s="20">
        <f>ROUND(-C9*$D$3,2)</f>
        <v>-97611.5</v>
      </c>
      <c r="D49" s="20">
        <f>ROUND(-D9*$D$3,2)</f>
        <v>-58873.5</v>
      </c>
      <c r="E49" s="20">
        <f>ROUND(-E9*$D$3,2)</f>
        <v>-12215</v>
      </c>
      <c r="F49" s="20">
        <f aca="true" t="shared" si="19" ref="F49:M49">ROUND(-F9*$D$3,2)</f>
        <v>-48814.5</v>
      </c>
      <c r="G49" s="20">
        <f t="shared" si="19"/>
        <v>-89785.5</v>
      </c>
      <c r="H49" s="20">
        <f t="shared" si="19"/>
        <v>-123382</v>
      </c>
      <c r="I49" s="20">
        <f t="shared" si="19"/>
        <v>-56073.5</v>
      </c>
      <c r="J49" s="20">
        <f t="shared" si="19"/>
        <v>-74189.5</v>
      </c>
      <c r="K49" s="20">
        <f t="shared" si="19"/>
        <v>-58107</v>
      </c>
      <c r="L49" s="20">
        <f t="shared" si="19"/>
        <v>-46347</v>
      </c>
      <c r="M49" s="20">
        <f t="shared" si="19"/>
        <v>-25592</v>
      </c>
      <c r="N49" s="53">
        <f t="shared" si="18"/>
        <v>-789526.5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3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26030.96</v>
      </c>
      <c r="C51" s="29">
        <f aca="true" t="shared" si="21" ref="C51:M51">SUM(C52:C58)</f>
        <v>-119.84</v>
      </c>
      <c r="D51" s="29">
        <f t="shared" si="21"/>
        <v>-329.56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-2302.64</v>
      </c>
      <c r="I51" s="29">
        <f t="shared" si="21"/>
        <v>-2649.32</v>
      </c>
      <c r="J51" s="29">
        <f t="shared" si="21"/>
        <v>-3174.24</v>
      </c>
      <c r="K51" s="29">
        <f t="shared" si="21"/>
        <v>-2700.68</v>
      </c>
      <c r="L51" s="29">
        <f t="shared" si="21"/>
        <v>-1356.76</v>
      </c>
      <c r="M51" s="29">
        <f t="shared" si="21"/>
        <v>-740.44</v>
      </c>
      <c r="N51" s="29">
        <f>SUM(N52:N58)</f>
        <v>8094.999999999998</v>
      </c>
      <c r="P51" s="46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-1000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96</v>
      </c>
      <c r="B58" s="27">
        <v>26030.96</v>
      </c>
      <c r="C58" s="27">
        <v>-119.84</v>
      </c>
      <c r="D58" s="27">
        <v>-329.56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9094.999999999998</v>
      </c>
      <c r="O58"/>
    </row>
    <row r="59" spans="1:15" ht="18.75" customHeight="1">
      <c r="A59" s="17" t="s">
        <v>103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19816.26</v>
      </c>
      <c r="H59" s="30">
        <v>0</v>
      </c>
      <c r="I59" s="30">
        <v>0</v>
      </c>
      <c r="J59" s="30">
        <v>0</v>
      </c>
      <c r="K59" s="30">
        <v>-12304.1</v>
      </c>
      <c r="L59" s="30">
        <v>0</v>
      </c>
      <c r="M59" s="30">
        <v>0</v>
      </c>
      <c r="N59" s="27">
        <f t="shared" si="18"/>
        <v>7512.159999999998</v>
      </c>
      <c r="O59"/>
    </row>
    <row r="60" spans="1:14" ht="15" customHeight="1">
      <c r="A60" s="35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20"/>
    </row>
    <row r="61" spans="1:16" ht="15.75">
      <c r="A61" s="2" t="s">
        <v>60</v>
      </c>
      <c r="B61" s="32">
        <f aca="true" t="shared" si="22" ref="B61:M61">+B42+B47</f>
        <v>806929.6555016192</v>
      </c>
      <c r="C61" s="32">
        <f t="shared" si="22"/>
        <v>540920.5851200249</v>
      </c>
      <c r="D61" s="32">
        <f t="shared" si="22"/>
        <v>522643.6390510081</v>
      </c>
      <c r="E61" s="32">
        <f t="shared" si="22"/>
        <v>124042.97351933998</v>
      </c>
      <c r="F61" s="32">
        <f t="shared" si="22"/>
        <v>504363.8781563348</v>
      </c>
      <c r="G61" s="32">
        <f t="shared" si="22"/>
        <v>623077.6576447288</v>
      </c>
      <c r="H61" s="32">
        <f t="shared" si="22"/>
        <v>686717.041147747</v>
      </c>
      <c r="I61" s="32">
        <f t="shared" si="22"/>
        <v>638345.80398544</v>
      </c>
      <c r="J61" s="32">
        <f t="shared" si="22"/>
        <v>502308.8515567286</v>
      </c>
      <c r="K61" s="32">
        <f t="shared" si="22"/>
        <v>599253.68241935</v>
      </c>
      <c r="L61" s="32">
        <f t="shared" si="22"/>
        <v>303925.00554140005</v>
      </c>
      <c r="M61" s="32">
        <f t="shared" si="22"/>
        <v>166340.703876</v>
      </c>
      <c r="N61" s="32">
        <f>SUM(B61:M61)</f>
        <v>6018869.477519722</v>
      </c>
      <c r="O61"/>
      <c r="P61" s="40"/>
    </row>
    <row r="62" spans="1:16" ht="15" customHeight="1">
      <c r="A62" s="3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61</v>
      </c>
      <c r="B64" s="42">
        <f>SUM(B65:B78)</f>
        <v>806929.6599999999</v>
      </c>
      <c r="C64" s="42">
        <f aca="true" t="shared" si="23" ref="C64:M64">SUM(C65:C78)</f>
        <v>540920.59</v>
      </c>
      <c r="D64" s="42">
        <f t="shared" si="23"/>
        <v>522643.64</v>
      </c>
      <c r="E64" s="42">
        <f t="shared" si="23"/>
        <v>124042.97</v>
      </c>
      <c r="F64" s="42">
        <f t="shared" si="23"/>
        <v>504363.88</v>
      </c>
      <c r="G64" s="42">
        <f t="shared" si="23"/>
        <v>623077.66</v>
      </c>
      <c r="H64" s="42">
        <f t="shared" si="23"/>
        <v>686717.04</v>
      </c>
      <c r="I64" s="42">
        <f t="shared" si="23"/>
        <v>638345.8</v>
      </c>
      <c r="J64" s="42">
        <f t="shared" si="23"/>
        <v>502308.85</v>
      </c>
      <c r="K64" s="42">
        <f t="shared" si="23"/>
        <v>599253.68</v>
      </c>
      <c r="L64" s="42">
        <f t="shared" si="23"/>
        <v>303925.01</v>
      </c>
      <c r="M64" s="42">
        <f t="shared" si="23"/>
        <v>166340.7</v>
      </c>
      <c r="N64" s="32">
        <f>SUM(N65:N78)</f>
        <v>6018869.4799999995</v>
      </c>
      <c r="P64" s="40"/>
    </row>
    <row r="65" spans="1:14" ht="18.75" customHeight="1">
      <c r="A65" s="17" t="s">
        <v>98</v>
      </c>
      <c r="B65" s="42">
        <v>160003.19</v>
      </c>
      <c r="C65" s="42">
        <v>151544.46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311547.65</v>
      </c>
    </row>
    <row r="66" spans="1:14" ht="18.75" customHeight="1">
      <c r="A66" s="17" t="s">
        <v>99</v>
      </c>
      <c r="B66" s="42">
        <v>646926.47</v>
      </c>
      <c r="C66" s="42">
        <v>389376.13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1036302.6</v>
      </c>
    </row>
    <row r="67" spans="1:14" ht="18.75" customHeight="1">
      <c r="A67" s="17" t="s">
        <v>81</v>
      </c>
      <c r="B67" s="41">
        <v>0</v>
      </c>
      <c r="C67" s="41">
        <v>0</v>
      </c>
      <c r="D67" s="29">
        <v>522643.64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522643.64</v>
      </c>
    </row>
    <row r="68" spans="1:14" ht="18.75" customHeight="1">
      <c r="A68" s="17" t="s">
        <v>71</v>
      </c>
      <c r="B68" s="41">
        <v>0</v>
      </c>
      <c r="C68" s="41">
        <v>0</v>
      </c>
      <c r="D68" s="41">
        <v>0</v>
      </c>
      <c r="E68" s="29">
        <v>124042.97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124042.97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41">
        <v>0</v>
      </c>
      <c r="F69" s="29">
        <v>504363.88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504363.88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623077.66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623077.66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527875.43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527875.43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158841.61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158841.61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638345.8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638345.8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502308.85</v>
      </c>
      <c r="K74" s="41">
        <v>0</v>
      </c>
      <c r="L74" s="41">
        <v>0</v>
      </c>
      <c r="M74" s="41">
        <v>0</v>
      </c>
      <c r="N74" s="32">
        <f t="shared" si="24"/>
        <v>502308.85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599253.68</v>
      </c>
      <c r="L75" s="41">
        <v>0</v>
      </c>
      <c r="M75" s="69"/>
      <c r="N75" s="29">
        <f t="shared" si="24"/>
        <v>599253.68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303925.01</v>
      </c>
      <c r="M76" s="41">
        <v>0</v>
      </c>
      <c r="N76" s="32">
        <f t="shared" si="24"/>
        <v>303925.01</v>
      </c>
    </row>
    <row r="77" spans="1:15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166340.7</v>
      </c>
      <c r="N77" s="29">
        <f t="shared" si="24"/>
        <v>166340.7</v>
      </c>
      <c r="O77"/>
    </row>
    <row r="78" spans="1:15" ht="18.75" customHeight="1">
      <c r="A78" s="38" t="s">
        <v>62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6"/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/>
      <c r="K79" s="77"/>
      <c r="L79" s="77">
        <v>0</v>
      </c>
      <c r="M79" s="77">
        <v>0</v>
      </c>
      <c r="N79" s="77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104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100</v>
      </c>
      <c r="B82" s="51">
        <v>1.9660336290940958</v>
      </c>
      <c r="C82" s="51">
        <v>1.9597369616966025</v>
      </c>
      <c r="D82" s="51">
        <v>0</v>
      </c>
      <c r="E82" s="51">
        <v>0</v>
      </c>
      <c r="F82" s="41">
        <v>0</v>
      </c>
      <c r="G82" s="41">
        <v>0</v>
      </c>
      <c r="H82" s="51">
        <v>0</v>
      </c>
      <c r="I82" s="51">
        <v>0</v>
      </c>
      <c r="J82" s="51">
        <v>0</v>
      </c>
      <c r="K82" s="41">
        <v>0</v>
      </c>
      <c r="L82" s="51">
        <v>0</v>
      </c>
      <c r="M82" s="51">
        <v>0</v>
      </c>
      <c r="N82" s="32"/>
    </row>
    <row r="83" spans="1:14" ht="18.75" customHeight="1">
      <c r="A83" s="17" t="s">
        <v>101</v>
      </c>
      <c r="B83" s="51">
        <v>1.7104687920069999</v>
      </c>
      <c r="C83" s="51">
        <v>1.6055823346773628</v>
      </c>
      <c r="D83" s="51">
        <v>0</v>
      </c>
      <c r="E83" s="51">
        <v>0</v>
      </c>
      <c r="F83" s="41">
        <v>0</v>
      </c>
      <c r="G83" s="41">
        <v>0</v>
      </c>
      <c r="H83" s="51">
        <v>0</v>
      </c>
      <c r="I83" s="51">
        <v>0</v>
      </c>
      <c r="J83" s="51">
        <v>0</v>
      </c>
      <c r="K83" s="41">
        <v>0</v>
      </c>
      <c r="L83" s="51">
        <v>0</v>
      </c>
      <c r="M83" s="51">
        <v>0</v>
      </c>
      <c r="N83" s="32"/>
    </row>
    <row r="84" spans="1:14" ht="18.75" customHeight="1">
      <c r="A84" s="17" t="s">
        <v>92</v>
      </c>
      <c r="B84" s="51">
        <v>0</v>
      </c>
      <c r="C84" s="51">
        <v>0</v>
      </c>
      <c r="D84" s="24">
        <v>1.573543649935093</v>
      </c>
      <c r="E84" s="51">
        <v>0</v>
      </c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41">
        <v>0</v>
      </c>
      <c r="L84" s="51">
        <v>0</v>
      </c>
      <c r="M84" s="51">
        <v>0</v>
      </c>
      <c r="N84" s="29"/>
    </row>
    <row r="85" spans="1:14" ht="18.75" customHeight="1">
      <c r="A85" s="17" t="s">
        <v>82</v>
      </c>
      <c r="B85" s="51">
        <v>0</v>
      </c>
      <c r="C85" s="51">
        <v>0</v>
      </c>
      <c r="D85" s="51">
        <v>0</v>
      </c>
      <c r="E85" s="51">
        <v>1.9910403918547699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83</v>
      </c>
      <c r="B86" s="51">
        <v>0</v>
      </c>
      <c r="C86" s="51">
        <v>0</v>
      </c>
      <c r="D86" s="51">
        <v>0</v>
      </c>
      <c r="E86" s="51">
        <v>0</v>
      </c>
      <c r="F86" s="51">
        <v>1.8352353857706647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29"/>
    </row>
    <row r="87" spans="1:14" ht="18.75" customHeight="1">
      <c r="A87" s="17" t="s">
        <v>84</v>
      </c>
      <c r="B87" s="51">
        <v>0</v>
      </c>
      <c r="C87" s="51">
        <v>0</v>
      </c>
      <c r="D87" s="51">
        <v>0</v>
      </c>
      <c r="E87" s="51">
        <v>0</v>
      </c>
      <c r="F87" s="41">
        <v>0</v>
      </c>
      <c r="G87" s="51">
        <v>1.4578578843939605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32"/>
    </row>
    <row r="88" spans="1:14" ht="18.75" customHeight="1">
      <c r="A88" s="17" t="s">
        <v>85</v>
      </c>
      <c r="B88" s="51">
        <v>0</v>
      </c>
      <c r="C88" s="51">
        <v>0</v>
      </c>
      <c r="D88" s="51">
        <v>0</v>
      </c>
      <c r="E88" s="51">
        <v>0</v>
      </c>
      <c r="F88" s="41">
        <v>0</v>
      </c>
      <c r="G88" s="41">
        <v>0</v>
      </c>
      <c r="H88" s="51">
        <v>1.7138574590797604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32"/>
    </row>
    <row r="89" spans="1:14" ht="18.75" customHeight="1">
      <c r="A89" s="17" t="s">
        <v>86</v>
      </c>
      <c r="B89" s="51">
        <v>0</v>
      </c>
      <c r="C89" s="51">
        <v>0</v>
      </c>
      <c r="D89" s="51">
        <v>0</v>
      </c>
      <c r="E89" s="51">
        <v>0</v>
      </c>
      <c r="F89" s="41">
        <v>0</v>
      </c>
      <c r="G89" s="41">
        <v>0</v>
      </c>
      <c r="H89" s="51">
        <v>1.6311516311584553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32"/>
    </row>
    <row r="90" spans="1:14" ht="18.75" customHeight="1">
      <c r="A90" s="17" t="s">
        <v>87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41">
        <v>0</v>
      </c>
      <c r="H90" s="51">
        <v>0</v>
      </c>
      <c r="I90" s="51">
        <v>1.6560045517824646</v>
      </c>
      <c r="J90" s="51">
        <v>0</v>
      </c>
      <c r="K90" s="41">
        <v>0</v>
      </c>
      <c r="L90" s="51">
        <v>0</v>
      </c>
      <c r="M90" s="51">
        <v>0</v>
      </c>
      <c r="N90" s="29"/>
    </row>
    <row r="91" spans="1:14" ht="18.75" customHeight="1">
      <c r="A91" s="17" t="s">
        <v>88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0</v>
      </c>
      <c r="I91" s="51">
        <v>0</v>
      </c>
      <c r="J91" s="51">
        <v>1.869239892809117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89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0</v>
      </c>
      <c r="I92" s="51">
        <v>0</v>
      </c>
      <c r="J92" s="51">
        <v>0</v>
      </c>
      <c r="K92" s="24">
        <v>1.783912285589207</v>
      </c>
      <c r="L92" s="51">
        <v>0</v>
      </c>
      <c r="M92" s="51">
        <v>0</v>
      </c>
      <c r="N92" s="29"/>
    </row>
    <row r="93" spans="1:14" ht="18.75" customHeight="1">
      <c r="A93" s="17" t="s">
        <v>90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2.121978238829749</v>
      </c>
      <c r="M93" s="51">
        <v>0</v>
      </c>
      <c r="N93" s="70"/>
    </row>
    <row r="94" spans="1:15" ht="18.75" customHeight="1">
      <c r="A94" s="38" t="s">
        <v>91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6">
        <v>2.0890000108423417</v>
      </c>
      <c r="N94" s="57"/>
      <c r="O94"/>
    </row>
    <row r="95" spans="1:13" ht="49.5" customHeight="1">
      <c r="A95" s="82" t="s">
        <v>105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8" ht="14.25">
      <c r="B98" s="47"/>
    </row>
    <row r="99" ht="14.25">
      <c r="H99" s="48"/>
    </row>
    <row r="101" spans="8:11" ht="14.25">
      <c r="H101" s="49"/>
      <c r="I101" s="50"/>
      <c r="J101" s="50"/>
      <c r="K101" s="50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2015-04-06T21:12:31Z</dcterms:modified>
  <cp:category/>
  <cp:version/>
  <cp:contentType/>
  <cp:contentStatus/>
</cp:coreProperties>
</file>