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 PERMISSÃO" sheetId="1" r:id="rId1"/>
  </sheets>
  <definedNames>
    <definedName name="_xlnm.Print_Titles" localSheetId="0">'DETALHAMENTO PERMISSÃO'!$1:$6</definedName>
  </definedNames>
  <calcPr fullCalcOnLoad="1"/>
</workbook>
</file>

<file path=xl/sharedStrings.xml><?xml version="1.0" encoding="utf-8"?>
<sst xmlns="http://schemas.openxmlformats.org/spreadsheetml/2006/main" count="108" uniqueCount="106">
  <si>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</si>
  <si>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</si>
  <si>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</si>
  <si>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</si>
  <si>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</si>
  <si>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</si>
  <si>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</si>
  <si>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</si>
  <si>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</si>
  <si>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</si>
  <si>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</si>
  <si>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</si>
  <si>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</si>
  <si>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</si>
  <si>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</si>
  <si>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</si>
  <si>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</si>
  <si>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</si>
  <si>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</si>
  <si>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</si>
  <si>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2. Fatores Contratuais</t>
  </si>
  <si>
    <t>4.1.  Tarifa de Remuneração por Passageiro Transportado Ajustada (3. x 4.)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</si>
  <si>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</si>
  <si>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</si>
  <si>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</si>
  <si>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</si>
  <si>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</si>
  <si>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</si>
  <si>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</si>
  <si>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</si>
  <si>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</si>
  <si>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</si>
  <si>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</si>
  <si>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</si>
  <si>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</si>
  <si>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</si>
  <si>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</si>
  <si>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</si>
  <si>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</si>
  <si>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</si>
  <si>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</si>
  <si>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</si>
  <si>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Consórcios/Cooperativas/Empresas</t>
  </si>
  <si>
    <t>3. Ponderação dos Fatores de Integração e de Gratuidade  (((1.1. + 1.2.) x 2.1.) + (1.3. x 2.2.))/1.</t>
  </si>
  <si>
    <t>4.2.  Pela Instalação de Validadores Eletrônicos</t>
  </si>
  <si>
    <t xml:space="preserve">6. Remuneração Bruta do Operador </t>
  </si>
  <si>
    <t>5.1.  Quantidade de Validadores Remunerados</t>
  </si>
  <si>
    <t>5.2.  Remuneração por Validador</t>
  </si>
  <si>
    <t>6.3. Remuneração de Validadores Eletrônicos (5)</t>
  </si>
  <si>
    <t>7. Acertos Financeiros (7.1. + 7.2. + 7.3.)</t>
  </si>
  <si>
    <t>7.1. Compensação da Receita Antecipada (7.1.1. + 7.1.2.)</t>
  </si>
  <si>
    <t>7.1.1. Retida na Catraca (1.1.1. x Tarifa do Dia)</t>
  </si>
  <si>
    <t>7.1.2. Ajuste de Bordo (1.1.1.2. x Tarifa do Dia)</t>
  </si>
  <si>
    <t>7.2. Ajustes Contratuais</t>
  </si>
  <si>
    <t>7.2.1. Multas do Regulamento de Sanções e Multas - RESAM</t>
  </si>
  <si>
    <t>7.2.2. Publicidade nos Veículos</t>
  </si>
  <si>
    <t>7.2.3. Multa Contratual</t>
  </si>
  <si>
    <t>7.2.4. Prejuízo Causado ao Sistema por uso Indevido do Bilhete Único</t>
  </si>
  <si>
    <t>7.2.5. Aquisição de Cartão Operacional</t>
  </si>
  <si>
    <t>7.2.6. Pagamento por estimativa</t>
  </si>
  <si>
    <t>7.3. Revisão de Remuneração pelo Transporte Coletivo</t>
  </si>
  <si>
    <t>8. Remuneração Líquida a Pagar aos Permissionários (5. + 6.)</t>
  </si>
  <si>
    <t>9. Distribuição da Remuneração entre as Empresas, Cooperativas e Cooperados</t>
  </si>
  <si>
    <t>9.14. Parcela de remuneração repassada diretamente ao cooperado.</t>
  </si>
  <si>
    <t>Pêssego Transportes Ltda</t>
  </si>
  <si>
    <t>Qualibus Qualidade em Transporte Ltda</t>
  </si>
  <si>
    <t>Allianz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</si>
  <si>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</si>
  <si>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</si>
  <si>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</si>
  <si>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</si>
  <si>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</si>
  <si>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9.4. Qualibus</t>
  </si>
  <si>
    <t>9.5. Pêssego Transportes</t>
  </si>
  <si>
    <t>9.6. Allianz  Transportes</t>
  </si>
  <si>
    <t xml:space="preserve">9.7. Move - SP </t>
  </si>
  <si>
    <t>9.8. Imperial Transportes</t>
  </si>
  <si>
    <t>9.9. Transwolff</t>
  </si>
  <si>
    <t>9.10. A2 Transportes</t>
  </si>
  <si>
    <t>9.11. Transwolff</t>
  </si>
  <si>
    <t xml:space="preserve">9.12. Transcap </t>
  </si>
  <si>
    <t>9.13. Alfa Rodobus</t>
  </si>
  <si>
    <t>9.3. Transunião</t>
  </si>
  <si>
    <t>10.4. Qualibus</t>
  </si>
  <si>
    <t>10.5. Pêssego Transportes</t>
  </si>
  <si>
    <t>10.6. Allianz Transportes</t>
  </si>
  <si>
    <t>10.7. Move - SP</t>
  </si>
  <si>
    <t>10.8. Imperial</t>
  </si>
  <si>
    <t>10.9. Transwolff</t>
  </si>
  <si>
    <t>10.10. A2 Transportes</t>
  </si>
  <si>
    <t>10.11. Transwolff</t>
  </si>
  <si>
    <t>10.12. Transcap</t>
  </si>
  <si>
    <t>10.13.  Alfa Rodobus</t>
  </si>
  <si>
    <t>10.3. Transunião</t>
  </si>
  <si>
    <t>5. Remuneração dos Validadores Eletrônicos ( 5.1 x 5.2)</t>
  </si>
  <si>
    <t>6.1. Pelo Transporte de Passageiros (1 x 4.1)</t>
  </si>
  <si>
    <t xml:space="preserve">6.2. Pela instalação dos Validadores Eletrônicos (4.2 x 1) </t>
  </si>
  <si>
    <t>7.2.7. Retenção/Devolução - instalação de  validadores</t>
  </si>
  <si>
    <t>Nota: (1) Tarifa de remuneração de cada cooperativa considerando a aplicação dos fatores de integração e de gratuidade e, também, reequilibrio interno estabelecido e informado pelo consórcio. Não consideram os acertos financeiros previstos no item 7.</t>
  </si>
  <si>
    <t>10. Tarifa de Remuneração por Passageiro (1)</t>
  </si>
  <si>
    <t>Consórcio Transnoroeste</t>
  </si>
  <si>
    <t>9.1. Spencer</t>
  </si>
  <si>
    <t>9.2. Norte Buss</t>
  </si>
  <si>
    <t>10.1. Spencer</t>
  </si>
  <si>
    <t>10.2. Norte Buss</t>
  </si>
  <si>
    <t>OPERAÇÃO 17/03/15 - VENCIMENTO 24/03/15</t>
  </si>
</sst>
</file>

<file path=xl/styles.xml><?xml version="1.0" encoding="utf-8"?>
<styleSheet xmlns="http://schemas.openxmlformats.org/spreadsheetml/2006/main">
  <numFmts count="2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170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43" fontId="42" fillId="0" borderId="10" xfId="52" applyFont="1" applyFill="1" applyBorder="1" applyAlignment="1">
      <alignment vertical="center"/>
    </xf>
    <xf numFmtId="43" fontId="42" fillId="0" borderId="10" xfId="45" applyNumberFormat="1" applyFont="1" applyFill="1" applyBorder="1" applyAlignment="1">
      <alignment horizontal="center" vertical="center"/>
    </xf>
    <xf numFmtId="173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43" fontId="42" fillId="0" borderId="10" xfId="45" applyNumberFormat="1" applyFont="1" applyFill="1" applyBorder="1" applyAlignment="1">
      <alignment vertical="center"/>
    </xf>
    <xf numFmtId="44" fontId="42" fillId="0" borderId="10" xfId="45" applyNumberFormat="1" applyFont="1" applyFill="1" applyBorder="1" applyAlignment="1">
      <alignment horizontal="center" vertical="center"/>
    </xf>
    <xf numFmtId="44" fontId="42" fillId="0" borderId="10" xfId="45" applyNumberFormat="1" applyFont="1" applyFill="1" applyBorder="1" applyAlignment="1">
      <alignment vertical="center"/>
    </xf>
    <xf numFmtId="43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170" fontId="42" fillId="0" borderId="10" xfId="45" applyFont="1" applyFill="1" applyBorder="1" applyAlignment="1">
      <alignment vertical="center"/>
    </xf>
    <xf numFmtId="43" fontId="0" fillId="0" borderId="10" xfId="45" applyNumberFormat="1" applyFont="1" applyBorder="1" applyAlignment="1">
      <alignment vertical="center"/>
    </xf>
    <xf numFmtId="43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170" fontId="42" fillId="0" borderId="14" xfId="45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43" fontId="42" fillId="0" borderId="10" xfId="45" applyNumberFormat="1" applyFont="1" applyBorder="1" applyAlignment="1">
      <alignment vertical="center"/>
    </xf>
    <xf numFmtId="170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43" fontId="42" fillId="0" borderId="12" xfId="45" applyNumberFormat="1" applyFont="1" applyBorder="1" applyAlignment="1">
      <alignment vertical="center"/>
    </xf>
    <xf numFmtId="43" fontId="42" fillId="0" borderId="12" xfId="45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43" fontId="0" fillId="0" borderId="0" xfId="52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43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43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44" fontId="42" fillId="0" borderId="14" xfId="45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wrapText="1" indent="1"/>
    </xf>
    <xf numFmtId="170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43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170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170" fontId="42" fillId="35" borderId="10" xfId="45" applyFont="1" applyFill="1" applyBorder="1" applyAlignment="1">
      <alignment horizontal="center" vertical="center"/>
    </xf>
    <xf numFmtId="43" fontId="43" fillId="0" borderId="10" xfId="45" applyNumberFormat="1" applyFont="1" applyBorder="1" applyAlignment="1">
      <alignment vertical="center"/>
    </xf>
    <xf numFmtId="170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43" fontId="43" fillId="0" borderId="10" xfId="45" applyNumberFormat="1" applyFont="1" applyFill="1" applyBorder="1" applyAlignment="1">
      <alignment horizontal="center" vertical="center"/>
    </xf>
    <xf numFmtId="172" fontId="43" fillId="0" borderId="10" xfId="52" applyNumberFormat="1" applyFont="1" applyFill="1" applyBorder="1" applyAlignment="1">
      <alignment vertical="center"/>
    </xf>
    <xf numFmtId="43" fontId="43" fillId="0" borderId="10" xfId="45" applyNumberFormat="1" applyFont="1" applyFill="1" applyBorder="1" applyAlignment="1">
      <alignment vertical="center"/>
    </xf>
    <xf numFmtId="43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  <xf numFmtId="43" fontId="0" fillId="0" borderId="0" xfId="52" applyFont="1" applyFill="1" applyAlignment="1">
      <alignment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98</xdr:row>
      <xdr:rowOff>0</xdr:rowOff>
    </xdr:from>
    <xdr:to>
      <xdr:col>2</xdr:col>
      <xdr:colOff>638175</xdr:colOff>
      <xdr:row>98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86600" y="230886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638175</xdr:colOff>
      <xdr:row>98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77225" y="230886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638175</xdr:colOff>
      <xdr:row>98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67850" y="230886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P101"/>
  <sheetViews>
    <sheetView showGridLines="0" tabSelected="1" zoomScale="60" zoomScaleNormal="6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7.375" style="1" customWidth="1"/>
    <col min="2" max="10" width="15.625" style="1" customWidth="1"/>
    <col min="11" max="11" width="20.75390625" style="1" bestFit="1" customWidth="1"/>
    <col min="12" max="12" width="22.25390625" style="1" bestFit="1" customWidth="1"/>
    <col min="13" max="13" width="17.625" style="1" bestFit="1" customWidth="1"/>
    <col min="14" max="14" width="20.125" style="1" bestFit="1" customWidth="1"/>
    <col min="15" max="15" width="9.00390625" style="1" customWidth="1"/>
    <col min="16" max="16" width="15.375" style="1" customWidth="1"/>
    <col min="17" max="17" width="11.125" style="1" bestFit="1" customWidth="1"/>
    <col min="18" max="16384" width="9.00390625" style="1" customWidth="1"/>
  </cols>
  <sheetData>
    <row r="1" spans="1:14" ht="21">
      <c r="A1" s="79" t="s">
        <v>41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</row>
    <row r="2" spans="1:14" ht="21">
      <c r="A2" s="80" t="s">
        <v>105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</row>
    <row r="3" spans="1:14" ht="23.25" customHeight="1">
      <c r="A3" s="5"/>
      <c r="B3" s="6"/>
      <c r="C3" s="5" t="s">
        <v>0</v>
      </c>
      <c r="D3" s="7">
        <v>3.5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81" t="s">
        <v>1</v>
      </c>
      <c r="B4" s="81" t="s">
        <v>42</v>
      </c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2" t="s">
        <v>2</v>
      </c>
    </row>
    <row r="5" spans="1:14" ht="42" customHeight="1">
      <c r="A5" s="81"/>
      <c r="B5" s="4" t="s">
        <v>100</v>
      </c>
      <c r="C5" s="4" t="s">
        <v>100</v>
      </c>
      <c r="D5" s="4" t="s">
        <v>40</v>
      </c>
      <c r="E5" s="4" t="s">
        <v>65</v>
      </c>
      <c r="F5" s="4" t="s">
        <v>64</v>
      </c>
      <c r="G5" s="4" t="s">
        <v>66</v>
      </c>
      <c r="H5" s="4" t="s">
        <v>67</v>
      </c>
      <c r="I5" s="4" t="s">
        <v>68</v>
      </c>
      <c r="J5" s="4" t="s">
        <v>69</v>
      </c>
      <c r="K5" s="4" t="s">
        <v>68</v>
      </c>
      <c r="L5" s="4" t="s">
        <v>70</v>
      </c>
      <c r="M5" s="4" t="s">
        <v>71</v>
      </c>
      <c r="N5" s="81"/>
    </row>
    <row r="6" spans="1:14" ht="20.25" customHeight="1">
      <c r="A6" s="81"/>
      <c r="B6" s="3" t="s">
        <v>28</v>
      </c>
      <c r="C6" s="3" t="s">
        <v>29</v>
      </c>
      <c r="D6" s="3" t="s">
        <v>30</v>
      </c>
      <c r="E6" s="3" t="s">
        <v>31</v>
      </c>
      <c r="F6" s="3" t="s">
        <v>32</v>
      </c>
      <c r="G6" s="3" t="s">
        <v>33</v>
      </c>
      <c r="H6" s="3" t="s">
        <v>39</v>
      </c>
      <c r="I6" s="3" t="s">
        <v>34</v>
      </c>
      <c r="J6" s="3" t="s">
        <v>36</v>
      </c>
      <c r="K6" s="3" t="s">
        <v>35</v>
      </c>
      <c r="L6" s="3" t="s">
        <v>37</v>
      </c>
      <c r="M6" s="3" t="s">
        <v>38</v>
      </c>
      <c r="N6" s="81"/>
    </row>
    <row r="7" spans="1:16" ht="18.75" customHeight="1">
      <c r="A7" s="9" t="s">
        <v>3</v>
      </c>
      <c r="B7" s="10">
        <f>B8+B20+B24</f>
        <v>508067</v>
      </c>
      <c r="C7" s="10">
        <f>C8+C20+C24</f>
        <v>389177</v>
      </c>
      <c r="D7" s="10">
        <f>D8+D20+D24</f>
        <v>372708</v>
      </c>
      <c r="E7" s="10">
        <f>E8+E20+E24</f>
        <v>73225</v>
      </c>
      <c r="F7" s="10">
        <f aca="true" t="shared" si="0" ref="F7:M7">F8+F20+F24</f>
        <v>304560</v>
      </c>
      <c r="G7" s="10">
        <f t="shared" si="0"/>
        <v>514747</v>
      </c>
      <c r="H7" s="10">
        <f t="shared" si="0"/>
        <v>481187</v>
      </c>
      <c r="I7" s="10">
        <f t="shared" si="0"/>
        <v>430650</v>
      </c>
      <c r="J7" s="10">
        <f t="shared" si="0"/>
        <v>311054</v>
      </c>
      <c r="K7" s="10">
        <f t="shared" si="0"/>
        <v>376292</v>
      </c>
      <c r="L7" s="10">
        <f t="shared" si="0"/>
        <v>162326</v>
      </c>
      <c r="M7" s="10">
        <f t="shared" si="0"/>
        <v>93899</v>
      </c>
      <c r="N7" s="10">
        <f>+N8+N20+N24</f>
        <v>4017892</v>
      </c>
      <c r="O7"/>
      <c r="P7" s="39"/>
    </row>
    <row r="8" spans="1:15" ht="18.75" customHeight="1">
      <c r="A8" s="11" t="s">
        <v>27</v>
      </c>
      <c r="B8" s="12">
        <f>+B9+B12+B16</f>
        <v>287345</v>
      </c>
      <c r="C8" s="12">
        <f>+C9+C12+C16</f>
        <v>231999</v>
      </c>
      <c r="D8" s="12">
        <f>+D9+D12+D16</f>
        <v>235495</v>
      </c>
      <c r="E8" s="12">
        <f>+E9+E12+E16</f>
        <v>44686</v>
      </c>
      <c r="F8" s="12">
        <f aca="true" t="shared" si="1" ref="F8:M8">+F9+F12+F16</f>
        <v>181968</v>
      </c>
      <c r="G8" s="12">
        <f t="shared" si="1"/>
        <v>311549</v>
      </c>
      <c r="H8" s="12">
        <f t="shared" si="1"/>
        <v>278669</v>
      </c>
      <c r="I8" s="12">
        <f t="shared" si="1"/>
        <v>250922</v>
      </c>
      <c r="J8" s="12">
        <f t="shared" si="1"/>
        <v>186295</v>
      </c>
      <c r="K8" s="12">
        <f t="shared" si="1"/>
        <v>206016</v>
      </c>
      <c r="L8" s="12">
        <f t="shared" si="1"/>
        <v>98030</v>
      </c>
      <c r="M8" s="12">
        <f t="shared" si="1"/>
        <v>59535</v>
      </c>
      <c r="N8" s="12">
        <f>SUM(B8:M8)</f>
        <v>2372509</v>
      </c>
      <c r="O8"/>
    </row>
    <row r="9" spans="1:15" ht="18.75" customHeight="1">
      <c r="A9" s="13" t="s">
        <v>4</v>
      </c>
      <c r="B9" s="14">
        <v>28626</v>
      </c>
      <c r="C9" s="14">
        <v>28914</v>
      </c>
      <c r="D9" s="14">
        <v>17229</v>
      </c>
      <c r="E9" s="14">
        <v>3805</v>
      </c>
      <c r="F9" s="14">
        <v>14199</v>
      </c>
      <c r="G9" s="14">
        <v>27648</v>
      </c>
      <c r="H9" s="14">
        <v>35462</v>
      </c>
      <c r="I9" s="14">
        <v>17019</v>
      </c>
      <c r="J9" s="14">
        <v>21669</v>
      </c>
      <c r="K9" s="14">
        <v>16923</v>
      </c>
      <c r="L9" s="14">
        <v>12914</v>
      </c>
      <c r="M9" s="14">
        <v>7637</v>
      </c>
      <c r="N9" s="12">
        <f aca="true" t="shared" si="2" ref="N9:N19">SUM(B9:M9)</f>
        <v>232045</v>
      </c>
      <c r="O9"/>
    </row>
    <row r="10" spans="1:15" ht="18.75" customHeight="1">
      <c r="A10" s="15" t="s">
        <v>5</v>
      </c>
      <c r="B10" s="14">
        <f>+B9-B11</f>
        <v>28626</v>
      </c>
      <c r="C10" s="14">
        <f>+C9-C11</f>
        <v>28914</v>
      </c>
      <c r="D10" s="14">
        <f>+D9-D11</f>
        <v>17229</v>
      </c>
      <c r="E10" s="14">
        <f>+E9-E11</f>
        <v>3805</v>
      </c>
      <c r="F10" s="14">
        <f aca="true" t="shared" si="3" ref="F10:M10">+F9-F11</f>
        <v>14199</v>
      </c>
      <c r="G10" s="14">
        <f t="shared" si="3"/>
        <v>27648</v>
      </c>
      <c r="H10" s="14">
        <f t="shared" si="3"/>
        <v>35462</v>
      </c>
      <c r="I10" s="14">
        <f t="shared" si="3"/>
        <v>17019</v>
      </c>
      <c r="J10" s="14">
        <f t="shared" si="3"/>
        <v>21669</v>
      </c>
      <c r="K10" s="14">
        <f t="shared" si="3"/>
        <v>16923</v>
      </c>
      <c r="L10" s="14">
        <f t="shared" si="3"/>
        <v>12914</v>
      </c>
      <c r="M10" s="14">
        <f t="shared" si="3"/>
        <v>7637</v>
      </c>
      <c r="N10" s="12">
        <f t="shared" si="2"/>
        <v>232045</v>
      </c>
      <c r="O10"/>
    </row>
    <row r="11" spans="1:15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  <c r="O11"/>
    </row>
    <row r="12" spans="1:15" ht="18.75" customHeight="1">
      <c r="A12" s="16" t="s">
        <v>22</v>
      </c>
      <c r="B12" s="14">
        <f>B13+B14+B15</f>
        <v>231442</v>
      </c>
      <c r="C12" s="14">
        <f>C13+C14+C15</f>
        <v>182738</v>
      </c>
      <c r="D12" s="14">
        <f>D13+D14+D15</f>
        <v>203911</v>
      </c>
      <c r="E12" s="14">
        <f>E13+E14+E15</f>
        <v>37323</v>
      </c>
      <c r="F12" s="14">
        <f aca="true" t="shared" si="4" ref="F12:M12">F13+F14+F15</f>
        <v>151705</v>
      </c>
      <c r="G12" s="14">
        <f t="shared" si="4"/>
        <v>258745</v>
      </c>
      <c r="H12" s="14">
        <f t="shared" si="4"/>
        <v>222396</v>
      </c>
      <c r="I12" s="14">
        <f t="shared" si="4"/>
        <v>214440</v>
      </c>
      <c r="J12" s="14">
        <f t="shared" si="4"/>
        <v>150565</v>
      </c>
      <c r="K12" s="14">
        <f t="shared" si="4"/>
        <v>170567</v>
      </c>
      <c r="L12" s="14">
        <f t="shared" si="4"/>
        <v>79048</v>
      </c>
      <c r="M12" s="14">
        <f t="shared" si="4"/>
        <v>48257</v>
      </c>
      <c r="N12" s="12">
        <f t="shared" si="2"/>
        <v>1951137</v>
      </c>
      <c r="O12"/>
    </row>
    <row r="13" spans="1:15" ht="18.75" customHeight="1">
      <c r="A13" s="15" t="s">
        <v>7</v>
      </c>
      <c r="B13" s="14">
        <v>111576</v>
      </c>
      <c r="C13" s="14">
        <v>89564</v>
      </c>
      <c r="D13" s="14">
        <v>95923</v>
      </c>
      <c r="E13" s="14">
        <v>17855</v>
      </c>
      <c r="F13" s="14">
        <v>71736</v>
      </c>
      <c r="G13" s="14">
        <v>124488</v>
      </c>
      <c r="H13" s="14">
        <v>111588</v>
      </c>
      <c r="I13" s="14">
        <v>107841</v>
      </c>
      <c r="J13" s="14">
        <v>73203</v>
      </c>
      <c r="K13" s="14">
        <v>83360</v>
      </c>
      <c r="L13" s="14">
        <v>38704</v>
      </c>
      <c r="M13" s="14">
        <v>22915</v>
      </c>
      <c r="N13" s="12">
        <f t="shared" si="2"/>
        <v>948753</v>
      </c>
      <c r="O13"/>
    </row>
    <row r="14" spans="1:15" ht="18.75" customHeight="1">
      <c r="A14" s="15" t="s">
        <v>8</v>
      </c>
      <c r="B14" s="14">
        <v>106655</v>
      </c>
      <c r="C14" s="14">
        <v>79166</v>
      </c>
      <c r="D14" s="14">
        <v>96640</v>
      </c>
      <c r="E14" s="14">
        <v>16662</v>
      </c>
      <c r="F14" s="14">
        <v>68494</v>
      </c>
      <c r="G14" s="14">
        <v>114113</v>
      </c>
      <c r="H14" s="14">
        <v>95856</v>
      </c>
      <c r="I14" s="14">
        <v>96308</v>
      </c>
      <c r="J14" s="14">
        <v>68303</v>
      </c>
      <c r="K14" s="14">
        <v>77789</v>
      </c>
      <c r="L14" s="14">
        <v>36323</v>
      </c>
      <c r="M14" s="14">
        <v>22990</v>
      </c>
      <c r="N14" s="12">
        <f t="shared" si="2"/>
        <v>879299</v>
      </c>
      <c r="O14"/>
    </row>
    <row r="15" spans="1:15" ht="18.75" customHeight="1">
      <c r="A15" s="15" t="s">
        <v>9</v>
      </c>
      <c r="B15" s="14">
        <v>13211</v>
      </c>
      <c r="C15" s="14">
        <v>14008</v>
      </c>
      <c r="D15" s="14">
        <v>11348</v>
      </c>
      <c r="E15" s="14">
        <v>2806</v>
      </c>
      <c r="F15" s="14">
        <v>11475</v>
      </c>
      <c r="G15" s="14">
        <v>20144</v>
      </c>
      <c r="H15" s="14">
        <v>14952</v>
      </c>
      <c r="I15" s="14">
        <v>10291</v>
      </c>
      <c r="J15" s="14">
        <v>9059</v>
      </c>
      <c r="K15" s="14">
        <v>9418</v>
      </c>
      <c r="L15" s="14">
        <v>4021</v>
      </c>
      <c r="M15" s="14">
        <v>2352</v>
      </c>
      <c r="N15" s="12">
        <f t="shared" si="2"/>
        <v>123085</v>
      </c>
      <c r="O15"/>
    </row>
    <row r="16" spans="1:14" ht="18.75" customHeight="1">
      <c r="A16" s="16" t="s">
        <v>26</v>
      </c>
      <c r="B16" s="14">
        <f>B17+B18+B19</f>
        <v>27277</v>
      </c>
      <c r="C16" s="14">
        <f>C17+C18+C19</f>
        <v>20347</v>
      </c>
      <c r="D16" s="14">
        <f>D17+D18+D19</f>
        <v>14355</v>
      </c>
      <c r="E16" s="14">
        <f>E17+E18+E19</f>
        <v>3558</v>
      </c>
      <c r="F16" s="14">
        <f aca="true" t="shared" si="5" ref="F16:M16">F17+F18+F19</f>
        <v>16064</v>
      </c>
      <c r="G16" s="14">
        <f t="shared" si="5"/>
        <v>25156</v>
      </c>
      <c r="H16" s="14">
        <f t="shared" si="5"/>
        <v>20811</v>
      </c>
      <c r="I16" s="14">
        <f t="shared" si="5"/>
        <v>19463</v>
      </c>
      <c r="J16" s="14">
        <f t="shared" si="5"/>
        <v>14061</v>
      </c>
      <c r="K16" s="14">
        <f t="shared" si="5"/>
        <v>18526</v>
      </c>
      <c r="L16" s="14">
        <f t="shared" si="5"/>
        <v>6068</v>
      </c>
      <c r="M16" s="14">
        <f t="shared" si="5"/>
        <v>3641</v>
      </c>
      <c r="N16" s="12">
        <f t="shared" si="2"/>
        <v>189327</v>
      </c>
    </row>
    <row r="17" spans="1:15" ht="18.75" customHeight="1">
      <c r="A17" s="15" t="s">
        <v>23</v>
      </c>
      <c r="B17" s="14">
        <v>6622</v>
      </c>
      <c r="C17" s="14">
        <v>5434</v>
      </c>
      <c r="D17" s="14">
        <v>4133</v>
      </c>
      <c r="E17" s="14">
        <v>962</v>
      </c>
      <c r="F17" s="14">
        <v>4219</v>
      </c>
      <c r="G17" s="14">
        <v>7951</v>
      </c>
      <c r="H17" s="14">
        <v>6501</v>
      </c>
      <c r="I17" s="14">
        <v>5717</v>
      </c>
      <c r="J17" s="14">
        <v>4295</v>
      </c>
      <c r="K17" s="14">
        <v>5192</v>
      </c>
      <c r="L17" s="14">
        <v>2126</v>
      </c>
      <c r="M17" s="14">
        <v>1036</v>
      </c>
      <c r="N17" s="12">
        <f t="shared" si="2"/>
        <v>54188</v>
      </c>
      <c r="O17"/>
    </row>
    <row r="18" spans="1:15" ht="18.75" customHeight="1">
      <c r="A18" s="15" t="s">
        <v>24</v>
      </c>
      <c r="B18" s="14">
        <v>1041</v>
      </c>
      <c r="C18" s="14">
        <v>735</v>
      </c>
      <c r="D18" s="14">
        <v>738</v>
      </c>
      <c r="E18" s="14">
        <v>167</v>
      </c>
      <c r="F18" s="14">
        <v>619</v>
      </c>
      <c r="G18" s="14">
        <v>1149</v>
      </c>
      <c r="H18" s="14">
        <v>828</v>
      </c>
      <c r="I18" s="14">
        <v>747</v>
      </c>
      <c r="J18" s="14">
        <v>599</v>
      </c>
      <c r="K18" s="14">
        <v>747</v>
      </c>
      <c r="L18" s="14">
        <v>263</v>
      </c>
      <c r="M18" s="14">
        <v>136</v>
      </c>
      <c r="N18" s="12">
        <f t="shared" si="2"/>
        <v>7769</v>
      </c>
      <c r="O18"/>
    </row>
    <row r="19" spans="1:15" ht="18.75" customHeight="1">
      <c r="A19" s="15" t="s">
        <v>25</v>
      </c>
      <c r="B19" s="14">
        <v>19614</v>
      </c>
      <c r="C19" s="14">
        <v>14178</v>
      </c>
      <c r="D19" s="14">
        <v>9484</v>
      </c>
      <c r="E19" s="14">
        <v>2429</v>
      </c>
      <c r="F19" s="14">
        <v>11226</v>
      </c>
      <c r="G19" s="14">
        <v>16056</v>
      </c>
      <c r="H19" s="14">
        <v>13482</v>
      </c>
      <c r="I19" s="14">
        <v>12999</v>
      </c>
      <c r="J19" s="14">
        <v>9167</v>
      </c>
      <c r="K19" s="14">
        <v>12587</v>
      </c>
      <c r="L19" s="14">
        <v>3679</v>
      </c>
      <c r="M19" s="14">
        <v>2469</v>
      </c>
      <c r="N19" s="12">
        <f t="shared" si="2"/>
        <v>127370</v>
      </c>
      <c r="O19"/>
    </row>
    <row r="20" spans="1:15" ht="18.75" customHeight="1">
      <c r="A20" s="17" t="s">
        <v>10</v>
      </c>
      <c r="B20" s="18">
        <f>B21+B22+B23</f>
        <v>162284</v>
      </c>
      <c r="C20" s="18">
        <f>C21+C22+C23</f>
        <v>104972</v>
      </c>
      <c r="D20" s="18">
        <f>D21+D22+D23</f>
        <v>91718</v>
      </c>
      <c r="E20" s="18">
        <f>E21+E22+E23</f>
        <v>17561</v>
      </c>
      <c r="F20" s="18">
        <f aca="true" t="shared" si="6" ref="F20:M20">F21+F22+F23</f>
        <v>77456</v>
      </c>
      <c r="G20" s="18">
        <f t="shared" si="6"/>
        <v>130111</v>
      </c>
      <c r="H20" s="18">
        <f t="shared" si="6"/>
        <v>137842</v>
      </c>
      <c r="I20" s="18">
        <f t="shared" si="6"/>
        <v>134688</v>
      </c>
      <c r="J20" s="18">
        <f t="shared" si="6"/>
        <v>86819</v>
      </c>
      <c r="K20" s="18">
        <f t="shared" si="6"/>
        <v>133842</v>
      </c>
      <c r="L20" s="18">
        <f t="shared" si="6"/>
        <v>51942</v>
      </c>
      <c r="M20" s="18">
        <f t="shared" si="6"/>
        <v>28750</v>
      </c>
      <c r="N20" s="12">
        <f aca="true" t="shared" si="7" ref="N20:N26">SUM(B20:M20)</f>
        <v>1157985</v>
      </c>
      <c r="O20"/>
    </row>
    <row r="21" spans="1:15" ht="18.75" customHeight="1">
      <c r="A21" s="13" t="s">
        <v>11</v>
      </c>
      <c r="B21" s="14">
        <v>86721</v>
      </c>
      <c r="C21" s="14">
        <v>60233</v>
      </c>
      <c r="D21" s="14">
        <v>50756</v>
      </c>
      <c r="E21" s="14">
        <v>9925</v>
      </c>
      <c r="F21" s="14">
        <v>42351</v>
      </c>
      <c r="G21" s="14">
        <v>74566</v>
      </c>
      <c r="H21" s="14">
        <v>79246</v>
      </c>
      <c r="I21" s="14">
        <v>75983</v>
      </c>
      <c r="J21" s="14">
        <v>48512</v>
      </c>
      <c r="K21" s="14">
        <v>72609</v>
      </c>
      <c r="L21" s="14">
        <v>28323</v>
      </c>
      <c r="M21" s="14">
        <v>15305</v>
      </c>
      <c r="N21" s="12">
        <f t="shared" si="7"/>
        <v>644530</v>
      </c>
      <c r="O21"/>
    </row>
    <row r="22" spans="1:15" ht="18.75" customHeight="1">
      <c r="A22" s="13" t="s">
        <v>12</v>
      </c>
      <c r="B22" s="14">
        <v>68483</v>
      </c>
      <c r="C22" s="14">
        <v>39000</v>
      </c>
      <c r="D22" s="14">
        <v>36380</v>
      </c>
      <c r="E22" s="14">
        <v>6559</v>
      </c>
      <c r="F22" s="14">
        <v>30167</v>
      </c>
      <c r="G22" s="14">
        <v>47730</v>
      </c>
      <c r="H22" s="14">
        <v>52067</v>
      </c>
      <c r="I22" s="14">
        <v>52960</v>
      </c>
      <c r="J22" s="14">
        <v>34326</v>
      </c>
      <c r="K22" s="14">
        <v>55656</v>
      </c>
      <c r="L22" s="14">
        <v>21583</v>
      </c>
      <c r="M22" s="14">
        <v>12428</v>
      </c>
      <c r="N22" s="12">
        <f t="shared" si="7"/>
        <v>457339</v>
      </c>
      <c r="O22"/>
    </row>
    <row r="23" spans="1:15" ht="18.75" customHeight="1">
      <c r="A23" s="13" t="s">
        <v>13</v>
      </c>
      <c r="B23" s="14">
        <v>7080</v>
      </c>
      <c r="C23" s="14">
        <v>5739</v>
      </c>
      <c r="D23" s="14">
        <v>4582</v>
      </c>
      <c r="E23" s="14">
        <v>1077</v>
      </c>
      <c r="F23" s="14">
        <v>4938</v>
      </c>
      <c r="G23" s="14">
        <v>7815</v>
      </c>
      <c r="H23" s="14">
        <v>6529</v>
      </c>
      <c r="I23" s="14">
        <v>5745</v>
      </c>
      <c r="J23" s="14">
        <v>3981</v>
      </c>
      <c r="K23" s="14">
        <v>5577</v>
      </c>
      <c r="L23" s="14">
        <v>2036</v>
      </c>
      <c r="M23" s="14">
        <v>1017</v>
      </c>
      <c r="N23" s="12">
        <f t="shared" si="7"/>
        <v>56116</v>
      </c>
      <c r="O23"/>
    </row>
    <row r="24" spans="1:15" ht="18.75" customHeight="1">
      <c r="A24" s="17" t="s">
        <v>14</v>
      </c>
      <c r="B24" s="14">
        <f>B25+B26</f>
        <v>58438</v>
      </c>
      <c r="C24" s="14">
        <f>C25+C26</f>
        <v>52206</v>
      </c>
      <c r="D24" s="14">
        <f>D25+D26</f>
        <v>45495</v>
      </c>
      <c r="E24" s="14">
        <f>E25+E26</f>
        <v>10978</v>
      </c>
      <c r="F24" s="14">
        <f aca="true" t="shared" si="8" ref="F24:M24">F25+F26</f>
        <v>45136</v>
      </c>
      <c r="G24" s="14">
        <f t="shared" si="8"/>
        <v>73087</v>
      </c>
      <c r="H24" s="14">
        <f t="shared" si="8"/>
        <v>64676</v>
      </c>
      <c r="I24" s="14">
        <f t="shared" si="8"/>
        <v>45040</v>
      </c>
      <c r="J24" s="14">
        <f t="shared" si="8"/>
        <v>37940</v>
      </c>
      <c r="K24" s="14">
        <f t="shared" si="8"/>
        <v>36434</v>
      </c>
      <c r="L24" s="14">
        <f t="shared" si="8"/>
        <v>12354</v>
      </c>
      <c r="M24" s="14">
        <f t="shared" si="8"/>
        <v>5614</v>
      </c>
      <c r="N24" s="12">
        <f t="shared" si="7"/>
        <v>487398</v>
      </c>
      <c r="O24"/>
    </row>
    <row r="25" spans="1:15" ht="18.75" customHeight="1">
      <c r="A25" s="13" t="s">
        <v>15</v>
      </c>
      <c r="B25" s="14">
        <v>37400</v>
      </c>
      <c r="C25" s="14">
        <v>33412</v>
      </c>
      <c r="D25" s="14">
        <v>29117</v>
      </c>
      <c r="E25" s="14">
        <v>7026</v>
      </c>
      <c r="F25" s="14">
        <v>28887</v>
      </c>
      <c r="G25" s="14">
        <v>46776</v>
      </c>
      <c r="H25" s="14">
        <v>41393</v>
      </c>
      <c r="I25" s="14">
        <v>28826</v>
      </c>
      <c r="J25" s="14">
        <v>24282</v>
      </c>
      <c r="K25" s="14">
        <v>23318</v>
      </c>
      <c r="L25" s="14">
        <v>7907</v>
      </c>
      <c r="M25" s="14">
        <v>3593</v>
      </c>
      <c r="N25" s="12">
        <f t="shared" si="7"/>
        <v>311937</v>
      </c>
      <c r="O25"/>
    </row>
    <row r="26" spans="1:15" ht="18.75" customHeight="1">
      <c r="A26" s="13" t="s">
        <v>16</v>
      </c>
      <c r="B26" s="14">
        <v>21038</v>
      </c>
      <c r="C26" s="14">
        <v>18794</v>
      </c>
      <c r="D26" s="14">
        <v>16378</v>
      </c>
      <c r="E26" s="14">
        <v>3952</v>
      </c>
      <c r="F26" s="14">
        <v>16249</v>
      </c>
      <c r="G26" s="14">
        <v>26311</v>
      </c>
      <c r="H26" s="14">
        <v>23283</v>
      </c>
      <c r="I26" s="14">
        <v>16214</v>
      </c>
      <c r="J26" s="14">
        <v>13658</v>
      </c>
      <c r="K26" s="14">
        <v>13116</v>
      </c>
      <c r="L26" s="14">
        <v>4447</v>
      </c>
      <c r="M26" s="14">
        <v>2021</v>
      </c>
      <c r="N26" s="12">
        <f t="shared" si="7"/>
        <v>175461</v>
      </c>
      <c r="O26"/>
    </row>
    <row r="27" spans="1:14" ht="15" customHeight="1">
      <c r="A27" s="2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</row>
    <row r="28" spans="1:14" ht="18.75" customHeight="1">
      <c r="A28" s="2" t="s">
        <v>20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1"/>
    </row>
    <row r="29" spans="1:15" ht="18.75" customHeight="1">
      <c r="A29" s="17" t="s">
        <v>17</v>
      </c>
      <c r="B29" s="22">
        <v>0.9991</v>
      </c>
      <c r="C29" s="22">
        <v>1</v>
      </c>
      <c r="D29" s="22">
        <v>1</v>
      </c>
      <c r="E29" s="22">
        <v>1</v>
      </c>
      <c r="F29" s="22">
        <v>1</v>
      </c>
      <c r="G29" s="22">
        <v>1</v>
      </c>
      <c r="H29" s="22">
        <v>1</v>
      </c>
      <c r="I29" s="22">
        <v>1</v>
      </c>
      <c r="J29" s="22">
        <v>1</v>
      </c>
      <c r="K29" s="22">
        <v>1</v>
      </c>
      <c r="L29" s="22">
        <v>1</v>
      </c>
      <c r="M29" s="22">
        <v>1</v>
      </c>
      <c r="N29" s="73"/>
      <c r="O29"/>
    </row>
    <row r="30" spans="1:15" ht="18.75" customHeight="1">
      <c r="A30" s="17" t="s">
        <v>18</v>
      </c>
      <c r="B30" s="22">
        <v>0.9736</v>
      </c>
      <c r="C30" s="22">
        <v>0.9475</v>
      </c>
      <c r="D30" s="22">
        <v>0.9711</v>
      </c>
      <c r="E30" s="22">
        <v>0.9057</v>
      </c>
      <c r="F30" s="22">
        <v>0.9757</v>
      </c>
      <c r="G30" s="22">
        <v>0.9868</v>
      </c>
      <c r="H30" s="22">
        <v>0.9517</v>
      </c>
      <c r="I30" s="22">
        <v>0.9556</v>
      </c>
      <c r="J30" s="22">
        <v>0.9804</v>
      </c>
      <c r="K30" s="22">
        <v>0.9567</v>
      </c>
      <c r="L30" s="22">
        <v>0.9637</v>
      </c>
      <c r="M30" s="22">
        <v>1</v>
      </c>
      <c r="N30" s="74"/>
      <c r="O30"/>
    </row>
    <row r="31" spans="1:14" ht="15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</row>
    <row r="32" spans="1:14" ht="18.75" customHeight="1">
      <c r="A32" s="59" t="s">
        <v>43</v>
      </c>
      <c r="B32" s="23">
        <f>(((+B$8+B$20)*B$29)+(B$24*B$30))/B$7</f>
        <v>0.9961669832915737</v>
      </c>
      <c r="C32" s="23">
        <f aca="true" t="shared" si="9" ref="C32:M32">(((+C$8+C$20)*C$29)+(C$24*C$30))/C$7</f>
        <v>0.9929574075549171</v>
      </c>
      <c r="D32" s="23">
        <f t="shared" si="9"/>
        <v>0.996472290640394</v>
      </c>
      <c r="E32" s="23">
        <f t="shared" si="9"/>
        <v>0.9858624049163538</v>
      </c>
      <c r="F32" s="23">
        <f t="shared" si="9"/>
        <v>0.9963987234042554</v>
      </c>
      <c r="G32" s="23">
        <f t="shared" si="9"/>
        <v>0.9981257814032913</v>
      </c>
      <c r="H32" s="23">
        <f t="shared" si="9"/>
        <v>0.9935080315968635</v>
      </c>
      <c r="I32" s="23">
        <f t="shared" si="9"/>
        <v>0.9953563775687914</v>
      </c>
      <c r="J32" s="23">
        <f t="shared" si="9"/>
        <v>0.9976093411433384</v>
      </c>
      <c r="K32" s="23">
        <f t="shared" si="9"/>
        <v>0.9958075319167029</v>
      </c>
      <c r="L32" s="23">
        <f t="shared" si="9"/>
        <v>0.9972373482991018</v>
      </c>
      <c r="M32" s="23">
        <f t="shared" si="9"/>
        <v>1</v>
      </c>
      <c r="N32" s="21"/>
    </row>
    <row r="33" spans="1:14" ht="15" customHeight="1">
      <c r="A33" s="17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</row>
    <row r="34" spans="1:15" ht="18.75" customHeight="1">
      <c r="A34" s="2" t="s">
        <v>19</v>
      </c>
      <c r="B34" s="26">
        <v>1.7639</v>
      </c>
      <c r="C34" s="26">
        <v>1.7043</v>
      </c>
      <c r="D34" s="26">
        <v>1.5792</v>
      </c>
      <c r="E34" s="26">
        <v>2.0202</v>
      </c>
      <c r="F34" s="26">
        <v>1.8419</v>
      </c>
      <c r="G34" s="26">
        <v>1.4606</v>
      </c>
      <c r="H34" s="26">
        <v>1.7043</v>
      </c>
      <c r="I34" s="26">
        <v>1.6637</v>
      </c>
      <c r="J34" s="26">
        <v>1.8737</v>
      </c>
      <c r="K34" s="26">
        <v>1.7915</v>
      </c>
      <c r="L34" s="26">
        <v>2.1278</v>
      </c>
      <c r="M34" s="26">
        <v>2.089</v>
      </c>
      <c r="N34" s="75"/>
      <c r="O34"/>
    </row>
    <row r="35" spans="1:14" ht="18.75" customHeight="1">
      <c r="A35" s="17" t="s">
        <v>21</v>
      </c>
      <c r="B35" s="26">
        <f>B32*B34</f>
        <v>1.757138941828007</v>
      </c>
      <c r="C35" s="26">
        <f>C32*C34</f>
        <v>1.6922973096958451</v>
      </c>
      <c r="D35" s="26">
        <f>D32*D34</f>
        <v>1.5736290413793101</v>
      </c>
      <c r="E35" s="26">
        <f>E32*E34</f>
        <v>1.9916392304120178</v>
      </c>
      <c r="F35" s="26">
        <f aca="true" t="shared" si="10" ref="F35:M35">F32*F34</f>
        <v>1.8352668086382982</v>
      </c>
      <c r="G35" s="26">
        <f t="shared" si="10"/>
        <v>1.4578625163176473</v>
      </c>
      <c r="H35" s="26">
        <f t="shared" si="10"/>
        <v>1.6932357382505345</v>
      </c>
      <c r="I35" s="26">
        <f t="shared" si="10"/>
        <v>1.6559744053611982</v>
      </c>
      <c r="J35" s="26">
        <f t="shared" si="10"/>
        <v>1.8692206225002732</v>
      </c>
      <c r="K35" s="26">
        <f t="shared" si="10"/>
        <v>1.7839891934287733</v>
      </c>
      <c r="L35" s="26">
        <f t="shared" si="10"/>
        <v>2.121921629710829</v>
      </c>
      <c r="M35" s="26">
        <f t="shared" si="10"/>
        <v>2.089</v>
      </c>
      <c r="N35" s="27"/>
    </row>
    <row r="36" spans="1:15" ht="18.75" customHeight="1">
      <c r="A36" s="61" t="s">
        <v>44</v>
      </c>
      <c r="B36" s="26">
        <v>-0.0006679828</v>
      </c>
      <c r="C36" s="26">
        <v>-0.0055605547</v>
      </c>
      <c r="D36" s="26">
        <v>-5.12734E-05</v>
      </c>
      <c r="E36" s="26">
        <v>0</v>
      </c>
      <c r="F36" s="26">
        <v>-0.0013744747</v>
      </c>
      <c r="G36" s="26">
        <v>-0.001017121</v>
      </c>
      <c r="H36" s="26">
        <v>-0.0012720834</v>
      </c>
      <c r="I36" s="26">
        <v>0</v>
      </c>
      <c r="J36" s="26">
        <v>-0.0004203772</v>
      </c>
      <c r="K36" s="26">
        <v>0</v>
      </c>
      <c r="L36" s="26">
        <v>0</v>
      </c>
      <c r="M36" s="26">
        <v>-0.0001224</v>
      </c>
      <c r="N36" s="76"/>
      <c r="O36"/>
    </row>
    <row r="37" spans="1:14" ht="15" customHeight="1">
      <c r="A37" s="61"/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3"/>
    </row>
    <row r="38" spans="1:14" ht="18.75" customHeight="1">
      <c r="A38" s="64" t="s">
        <v>94</v>
      </c>
      <c r="B38" s="65">
        <f aca="true" t="shared" si="11" ref="B38:M38">B39*B40</f>
        <v>376.64000000000004</v>
      </c>
      <c r="C38" s="65">
        <f t="shared" si="11"/>
        <v>2473.84</v>
      </c>
      <c r="D38" s="65">
        <f t="shared" si="11"/>
        <v>21.400000000000002</v>
      </c>
      <c r="E38" s="65">
        <f t="shared" si="11"/>
        <v>0</v>
      </c>
      <c r="F38" s="65">
        <f t="shared" si="11"/>
        <v>500.76000000000005</v>
      </c>
      <c r="G38" s="65">
        <f t="shared" si="11"/>
        <v>564.96</v>
      </c>
      <c r="H38" s="65">
        <f t="shared" si="11"/>
        <v>706.2</v>
      </c>
      <c r="I38" s="65">
        <f t="shared" si="11"/>
        <v>0</v>
      </c>
      <c r="J38" s="65">
        <f t="shared" si="11"/>
        <v>149.8</v>
      </c>
      <c r="K38" s="65">
        <f t="shared" si="11"/>
        <v>0</v>
      </c>
      <c r="L38" s="65">
        <f t="shared" si="11"/>
        <v>0</v>
      </c>
      <c r="M38" s="65">
        <f t="shared" si="11"/>
        <v>12.84</v>
      </c>
      <c r="N38" s="28">
        <f>SUM(B38:M38)</f>
        <v>4806.4400000000005</v>
      </c>
    </row>
    <row r="39" spans="1:15" ht="18.75" customHeight="1">
      <c r="A39" s="61" t="s">
        <v>46</v>
      </c>
      <c r="B39" s="67">
        <v>88</v>
      </c>
      <c r="C39" s="67">
        <v>578</v>
      </c>
      <c r="D39" s="67">
        <v>5</v>
      </c>
      <c r="E39" s="67">
        <v>0</v>
      </c>
      <c r="F39" s="67">
        <v>117</v>
      </c>
      <c r="G39" s="67">
        <v>132</v>
      </c>
      <c r="H39" s="67">
        <v>165</v>
      </c>
      <c r="I39" s="67">
        <v>0</v>
      </c>
      <c r="J39" s="67">
        <v>35</v>
      </c>
      <c r="K39" s="67">
        <v>0</v>
      </c>
      <c r="L39" s="67">
        <v>0</v>
      </c>
      <c r="M39" s="67">
        <v>3</v>
      </c>
      <c r="N39" s="12">
        <f>SUM(B39:M39)</f>
        <v>1123</v>
      </c>
      <c r="O39"/>
    </row>
    <row r="40" spans="1:15" ht="18.75" customHeight="1">
      <c r="A40" s="61" t="s">
        <v>47</v>
      </c>
      <c r="B40" s="63">
        <v>4.28</v>
      </c>
      <c r="C40" s="63">
        <v>4.28</v>
      </c>
      <c r="D40" s="63">
        <v>4.28</v>
      </c>
      <c r="E40" s="63">
        <v>0</v>
      </c>
      <c r="F40" s="63">
        <v>4.28</v>
      </c>
      <c r="G40" s="63">
        <v>4.28</v>
      </c>
      <c r="H40" s="63">
        <v>4.28</v>
      </c>
      <c r="I40" s="63">
        <v>0</v>
      </c>
      <c r="J40" s="63">
        <v>4.28</v>
      </c>
      <c r="K40" s="63">
        <v>0</v>
      </c>
      <c r="L40" s="63">
        <v>0</v>
      </c>
      <c r="M40" s="63">
        <v>4.28</v>
      </c>
      <c r="N40" s="63"/>
      <c r="O40"/>
    </row>
    <row r="41" spans="1:14" ht="15" customHeight="1">
      <c r="A41" s="61"/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3"/>
    </row>
    <row r="42" spans="1:14" ht="18.75" customHeight="1">
      <c r="A42" s="68" t="s">
        <v>45</v>
      </c>
      <c r="B42" s="69">
        <f>B43+B44+B45</f>
        <v>892781.5707404824</v>
      </c>
      <c r="C42" s="69">
        <f aca="true" t="shared" si="12" ref="C42:N42">C43+C44+C45</f>
        <v>658912.9900990181</v>
      </c>
      <c r="D42" s="69">
        <f t="shared" si="12"/>
        <v>586506.4227480327</v>
      </c>
      <c r="E42" s="69">
        <f t="shared" si="12"/>
        <v>145837.78264692</v>
      </c>
      <c r="F42" s="69">
        <f>F43+F44+F45</f>
        <v>559031.0092242481</v>
      </c>
      <c r="G42" s="69">
        <f>G43+G44+G45</f>
        <v>750471.7567035729</v>
      </c>
      <c r="H42" s="69">
        <f t="shared" si="12"/>
        <v>814857.1151865642</v>
      </c>
      <c r="I42" s="69">
        <f t="shared" si="12"/>
        <v>713145.3776688001</v>
      </c>
      <c r="J42" s="69">
        <f t="shared" si="12"/>
        <v>581447.5915016313</v>
      </c>
      <c r="K42" s="69">
        <f t="shared" si="12"/>
        <v>671300.8615737</v>
      </c>
      <c r="L42" s="69">
        <f t="shared" si="12"/>
        <v>344443.0504644401</v>
      </c>
      <c r="M42" s="69">
        <f t="shared" si="12"/>
        <v>196156.3577624</v>
      </c>
      <c r="N42" s="69">
        <f t="shared" si="12"/>
        <v>6914891.88631981</v>
      </c>
    </row>
    <row r="43" spans="1:14" ht="18.75" customHeight="1">
      <c r="A43" s="66" t="s">
        <v>95</v>
      </c>
      <c r="B43" s="63">
        <f aca="true" t="shared" si="13" ref="B43:H43">B35*B7</f>
        <v>892744.31075773</v>
      </c>
      <c r="C43" s="63">
        <f t="shared" si="13"/>
        <v>658603.1900955</v>
      </c>
      <c r="D43" s="63">
        <f t="shared" si="13"/>
        <v>586504.1327543999</v>
      </c>
      <c r="E43" s="63">
        <f t="shared" si="13"/>
        <v>145837.78264692</v>
      </c>
      <c r="F43" s="63">
        <f t="shared" si="13"/>
        <v>558948.8592388801</v>
      </c>
      <c r="G43" s="63">
        <f t="shared" si="13"/>
        <v>750430.35668696</v>
      </c>
      <c r="H43" s="63">
        <f t="shared" si="13"/>
        <v>814763.02518156</v>
      </c>
      <c r="I43" s="63">
        <f>I35*I7</f>
        <v>713145.3776688001</v>
      </c>
      <c r="J43" s="63">
        <f>J35*J7</f>
        <v>581428.5515112</v>
      </c>
      <c r="K43" s="63">
        <f>K35*K7</f>
        <v>671300.8615737</v>
      </c>
      <c r="L43" s="63">
        <f>L35*L7</f>
        <v>344443.0504644401</v>
      </c>
      <c r="M43" s="63">
        <f>M35*M7</f>
        <v>196155.011</v>
      </c>
      <c r="N43" s="65">
        <f>SUM(B43:M43)</f>
        <v>6914304.50958009</v>
      </c>
    </row>
    <row r="44" spans="1:14" ht="18.75" customHeight="1">
      <c r="A44" s="66" t="s">
        <v>96</v>
      </c>
      <c r="B44" s="63">
        <f aca="true" t="shared" si="14" ref="B44:M44">B36*B7</f>
        <v>-339.3800172476</v>
      </c>
      <c r="C44" s="63">
        <f t="shared" si="14"/>
        <v>-2164.0399964819003</v>
      </c>
      <c r="D44" s="63">
        <f t="shared" si="14"/>
        <v>-19.1100063672</v>
      </c>
      <c r="E44" s="63">
        <f t="shared" si="14"/>
        <v>0</v>
      </c>
      <c r="F44" s="63">
        <f t="shared" si="14"/>
        <v>-418.61001463199995</v>
      </c>
      <c r="G44" s="63">
        <f t="shared" si="14"/>
        <v>-523.559983387</v>
      </c>
      <c r="H44" s="63">
        <f t="shared" si="14"/>
        <v>-612.1099949958</v>
      </c>
      <c r="I44" s="63">
        <f t="shared" si="14"/>
        <v>0</v>
      </c>
      <c r="J44" s="63">
        <f t="shared" si="14"/>
        <v>-130.7600095688</v>
      </c>
      <c r="K44" s="63">
        <f t="shared" si="14"/>
        <v>0</v>
      </c>
      <c r="L44" s="63">
        <f t="shared" si="14"/>
        <v>0</v>
      </c>
      <c r="M44" s="63">
        <f t="shared" si="14"/>
        <v>-11.493237599999999</v>
      </c>
      <c r="N44" s="28">
        <f>SUM(B44:M44)</f>
        <v>-4219.063260280301</v>
      </c>
    </row>
    <row r="45" spans="1:14" ht="18.75" customHeight="1">
      <c r="A45" s="66" t="s">
        <v>48</v>
      </c>
      <c r="B45" s="63">
        <f aca="true" t="shared" si="15" ref="B45:M45">B38</f>
        <v>376.64000000000004</v>
      </c>
      <c r="C45" s="63">
        <f t="shared" si="15"/>
        <v>2473.84</v>
      </c>
      <c r="D45" s="63">
        <f t="shared" si="15"/>
        <v>21.400000000000002</v>
      </c>
      <c r="E45" s="63">
        <f t="shared" si="15"/>
        <v>0</v>
      </c>
      <c r="F45" s="63">
        <f t="shared" si="15"/>
        <v>500.76000000000005</v>
      </c>
      <c r="G45" s="63">
        <f t="shared" si="15"/>
        <v>564.96</v>
      </c>
      <c r="H45" s="63">
        <f t="shared" si="15"/>
        <v>706.2</v>
      </c>
      <c r="I45" s="63">
        <f t="shared" si="15"/>
        <v>0</v>
      </c>
      <c r="J45" s="63">
        <f t="shared" si="15"/>
        <v>149.8</v>
      </c>
      <c r="K45" s="63">
        <f t="shared" si="15"/>
        <v>0</v>
      </c>
      <c r="L45" s="63">
        <f t="shared" si="15"/>
        <v>0</v>
      </c>
      <c r="M45" s="63">
        <f t="shared" si="15"/>
        <v>12.84</v>
      </c>
      <c r="N45" s="65">
        <f>SUM(B45:M45)</f>
        <v>4806.4400000000005</v>
      </c>
    </row>
    <row r="46" spans="1:16" ht="15" customHeight="1">
      <c r="A46" s="13"/>
      <c r="B46" s="20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60"/>
      <c r="P46" s="83"/>
    </row>
    <row r="47" spans="1:16" ht="18.75" customHeight="1">
      <c r="A47" s="2" t="s">
        <v>49</v>
      </c>
      <c r="B47" s="28">
        <f aca="true" t="shared" si="16" ref="B47:N47">+B48+B51+B59</f>
        <v>-103281.16</v>
      </c>
      <c r="C47" s="28">
        <f t="shared" si="16"/>
        <v>-101340.24</v>
      </c>
      <c r="D47" s="28">
        <f t="shared" si="16"/>
        <v>-62163.3</v>
      </c>
      <c r="E47" s="28">
        <f t="shared" si="16"/>
        <v>-14045.1</v>
      </c>
      <c r="F47" s="28">
        <f t="shared" si="16"/>
        <v>-51378.54</v>
      </c>
      <c r="G47" s="28">
        <f t="shared" si="16"/>
        <v>-98920.84</v>
      </c>
      <c r="H47" s="28">
        <f t="shared" si="16"/>
        <v>-126919.64</v>
      </c>
      <c r="I47" s="28">
        <f t="shared" si="16"/>
        <v>-62715.82</v>
      </c>
      <c r="J47" s="28">
        <f t="shared" si="16"/>
        <v>-79015.74</v>
      </c>
      <c r="K47" s="28">
        <f t="shared" si="16"/>
        <v>-62431.18</v>
      </c>
      <c r="L47" s="28">
        <f t="shared" si="16"/>
        <v>-46555.76</v>
      </c>
      <c r="M47" s="28">
        <f t="shared" si="16"/>
        <v>-26913.54</v>
      </c>
      <c r="N47" s="28">
        <f t="shared" si="16"/>
        <v>-835680.86</v>
      </c>
      <c r="P47" s="47"/>
    </row>
    <row r="48" spans="1:16" ht="18.75" customHeight="1">
      <c r="A48" s="17" t="s">
        <v>50</v>
      </c>
      <c r="B48" s="29">
        <f>B49+B50</f>
        <v>-100191</v>
      </c>
      <c r="C48" s="29">
        <f>C49+C50</f>
        <v>-101199</v>
      </c>
      <c r="D48" s="29">
        <f>D49+D50</f>
        <v>-60301.5</v>
      </c>
      <c r="E48" s="29">
        <f>E49+E50</f>
        <v>-13317.5</v>
      </c>
      <c r="F48" s="29">
        <f aca="true" t="shared" si="17" ref="F48:M48">F49+F50</f>
        <v>-49696.5</v>
      </c>
      <c r="G48" s="29">
        <f t="shared" si="17"/>
        <v>-96768</v>
      </c>
      <c r="H48" s="29">
        <f t="shared" si="17"/>
        <v>-124117</v>
      </c>
      <c r="I48" s="29">
        <f t="shared" si="17"/>
        <v>-59566.5</v>
      </c>
      <c r="J48" s="29">
        <f t="shared" si="17"/>
        <v>-75841.5</v>
      </c>
      <c r="K48" s="29">
        <f t="shared" si="17"/>
        <v>-59230.5</v>
      </c>
      <c r="L48" s="29">
        <f t="shared" si="17"/>
        <v>-45199</v>
      </c>
      <c r="M48" s="29">
        <f t="shared" si="17"/>
        <v>-26729.5</v>
      </c>
      <c r="N48" s="28">
        <f aca="true" t="shared" si="18" ref="N48:N59">SUM(B48:M48)</f>
        <v>-812157.5</v>
      </c>
      <c r="P48" s="47"/>
    </row>
    <row r="49" spans="1:16" ht="18.75" customHeight="1">
      <c r="A49" s="13" t="s">
        <v>51</v>
      </c>
      <c r="B49" s="20">
        <f>ROUND(-B9*$D$3,2)</f>
        <v>-100191</v>
      </c>
      <c r="C49" s="20">
        <f>ROUND(-C9*$D$3,2)</f>
        <v>-101199</v>
      </c>
      <c r="D49" s="20">
        <f>ROUND(-D9*$D$3,2)</f>
        <v>-60301.5</v>
      </c>
      <c r="E49" s="20">
        <f>ROUND(-E9*$D$3,2)</f>
        <v>-13317.5</v>
      </c>
      <c r="F49" s="20">
        <f aca="true" t="shared" si="19" ref="F49:M49">ROUND(-F9*$D$3,2)</f>
        <v>-49696.5</v>
      </c>
      <c r="G49" s="20">
        <f t="shared" si="19"/>
        <v>-96768</v>
      </c>
      <c r="H49" s="20">
        <f t="shared" si="19"/>
        <v>-124117</v>
      </c>
      <c r="I49" s="20">
        <f t="shared" si="19"/>
        <v>-59566.5</v>
      </c>
      <c r="J49" s="20">
        <f t="shared" si="19"/>
        <v>-75841.5</v>
      </c>
      <c r="K49" s="20">
        <f t="shared" si="19"/>
        <v>-59230.5</v>
      </c>
      <c r="L49" s="20">
        <f t="shared" si="19"/>
        <v>-45199</v>
      </c>
      <c r="M49" s="20">
        <f t="shared" si="19"/>
        <v>-26729.5</v>
      </c>
      <c r="N49" s="54">
        <f t="shared" si="18"/>
        <v>-812157.5</v>
      </c>
      <c r="O49"/>
      <c r="P49" s="40"/>
    </row>
    <row r="50" spans="1:16" ht="18.75" customHeight="1">
      <c r="A50" s="13" t="s">
        <v>52</v>
      </c>
      <c r="B50" s="20">
        <f>ROUND(B11*$D$3,2)</f>
        <v>0</v>
      </c>
      <c r="C50" s="20">
        <f>ROUND(C11*$D$3,2)</f>
        <v>0</v>
      </c>
      <c r="D50" s="20">
        <f>ROUND(D11*$D$3,2)</f>
        <v>0</v>
      </c>
      <c r="E50" s="20">
        <f>ROUND(E11*$D$3,2)</f>
        <v>0</v>
      </c>
      <c r="F50" s="20">
        <f aca="true" t="shared" si="20" ref="F50:M50">ROUND(F11*$D$3,2)</f>
        <v>0</v>
      </c>
      <c r="G50" s="20">
        <f t="shared" si="20"/>
        <v>0</v>
      </c>
      <c r="H50" s="20">
        <f t="shared" si="20"/>
        <v>0</v>
      </c>
      <c r="I50" s="20">
        <f t="shared" si="20"/>
        <v>0</v>
      </c>
      <c r="J50" s="20">
        <f t="shared" si="20"/>
        <v>0</v>
      </c>
      <c r="K50" s="20">
        <f t="shared" si="20"/>
        <v>0</v>
      </c>
      <c r="L50" s="20">
        <f t="shared" si="20"/>
        <v>0</v>
      </c>
      <c r="M50" s="20">
        <f t="shared" si="20"/>
        <v>0</v>
      </c>
      <c r="N50" s="54">
        <f>SUM(B50:M50)</f>
        <v>0</v>
      </c>
      <c r="O50"/>
      <c r="P50" s="40"/>
    </row>
    <row r="51" spans="1:16" ht="18.75" customHeight="1">
      <c r="A51" s="17" t="s">
        <v>53</v>
      </c>
      <c r="B51" s="29">
        <f>SUM(B52:B58)</f>
        <v>-3090.16</v>
      </c>
      <c r="C51" s="29">
        <f aca="true" t="shared" si="21" ref="C51:M51">SUM(C52:C58)</f>
        <v>-141.24</v>
      </c>
      <c r="D51" s="29">
        <f t="shared" si="21"/>
        <v>-1861.8</v>
      </c>
      <c r="E51" s="29">
        <f t="shared" si="21"/>
        <v>-727.6</v>
      </c>
      <c r="F51" s="29">
        <f t="shared" si="21"/>
        <v>-1682.04</v>
      </c>
      <c r="G51" s="29">
        <f t="shared" si="21"/>
        <v>-2152.84</v>
      </c>
      <c r="H51" s="29">
        <f t="shared" si="21"/>
        <v>-2802.64</v>
      </c>
      <c r="I51" s="29">
        <f t="shared" si="21"/>
        <v>-3149.32</v>
      </c>
      <c r="J51" s="29">
        <f t="shared" si="21"/>
        <v>-3174.24</v>
      </c>
      <c r="K51" s="29">
        <f t="shared" si="21"/>
        <v>-3200.68</v>
      </c>
      <c r="L51" s="29">
        <f t="shared" si="21"/>
        <v>-1356.76</v>
      </c>
      <c r="M51" s="29">
        <f t="shared" si="21"/>
        <v>-184.04</v>
      </c>
      <c r="N51" s="29">
        <f>SUM(N52:N58)</f>
        <v>-23523.359999999997</v>
      </c>
      <c r="P51" s="47"/>
    </row>
    <row r="52" spans="1:15" ht="18.75" customHeight="1">
      <c r="A52" s="13" t="s">
        <v>54</v>
      </c>
      <c r="B52" s="27">
        <v>0</v>
      </c>
      <c r="C52" s="27">
        <v>0</v>
      </c>
      <c r="D52" s="27">
        <v>0</v>
      </c>
      <c r="E52" s="27">
        <v>0</v>
      </c>
      <c r="F52" s="27">
        <v>0</v>
      </c>
      <c r="G52" s="27">
        <v>0</v>
      </c>
      <c r="H52" s="27">
        <v>0</v>
      </c>
      <c r="I52" s="27">
        <v>0</v>
      </c>
      <c r="J52" s="27">
        <v>0</v>
      </c>
      <c r="K52" s="27">
        <v>0</v>
      </c>
      <c r="L52" s="27">
        <v>0</v>
      </c>
      <c r="M52" s="27">
        <v>0</v>
      </c>
      <c r="N52" s="27">
        <f t="shared" si="18"/>
        <v>0</v>
      </c>
      <c r="O52"/>
    </row>
    <row r="53" spans="1:15" ht="18.75" customHeight="1">
      <c r="A53" s="13" t="s">
        <v>55</v>
      </c>
      <c r="B53" s="27">
        <v>0</v>
      </c>
      <c r="C53" s="27">
        <v>0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  <c r="J53" s="27">
        <v>0</v>
      </c>
      <c r="K53" s="27">
        <v>0</v>
      </c>
      <c r="L53" s="27">
        <v>0</v>
      </c>
      <c r="M53" s="27">
        <v>0</v>
      </c>
      <c r="N53" s="27">
        <f t="shared" si="18"/>
        <v>0</v>
      </c>
      <c r="O53"/>
    </row>
    <row r="54" spans="1:15" ht="18.75" customHeight="1">
      <c r="A54" s="13" t="s">
        <v>56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-500</v>
      </c>
      <c r="I54" s="27">
        <v>-500</v>
      </c>
      <c r="J54" s="27">
        <v>-1000</v>
      </c>
      <c r="K54" s="27">
        <v>-500</v>
      </c>
      <c r="L54" s="27">
        <v>0</v>
      </c>
      <c r="M54" s="27">
        <v>0</v>
      </c>
      <c r="N54" s="27">
        <f t="shared" si="18"/>
        <v>-2500</v>
      </c>
      <c r="O54"/>
    </row>
    <row r="55" spans="1:15" ht="18.75" customHeight="1">
      <c r="A55" s="13" t="s">
        <v>57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1">
        <f t="shared" si="18"/>
        <v>0</v>
      </c>
      <c r="O55"/>
    </row>
    <row r="56" spans="1:15" ht="18.75" customHeight="1">
      <c r="A56" s="13" t="s">
        <v>58</v>
      </c>
      <c r="B56" s="27">
        <v>0</v>
      </c>
      <c r="C56" s="27">
        <v>0</v>
      </c>
      <c r="D56" s="27">
        <v>0</v>
      </c>
      <c r="E56" s="27">
        <v>0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27">
        <f t="shared" si="18"/>
        <v>0</v>
      </c>
      <c r="O56"/>
    </row>
    <row r="57" spans="1:15" ht="18.75" customHeight="1">
      <c r="A57" s="16" t="s">
        <v>59</v>
      </c>
      <c r="B57" s="27">
        <v>0</v>
      </c>
      <c r="C57" s="27">
        <v>0</v>
      </c>
      <c r="D57" s="27">
        <v>0</v>
      </c>
      <c r="E57" s="27">
        <v>0</v>
      </c>
      <c r="F57" s="27">
        <v>0</v>
      </c>
      <c r="G57" s="27">
        <v>0</v>
      </c>
      <c r="H57" s="27">
        <v>0</v>
      </c>
      <c r="I57" s="27">
        <v>0</v>
      </c>
      <c r="J57" s="27">
        <v>0</v>
      </c>
      <c r="K57" s="27">
        <v>0</v>
      </c>
      <c r="L57" s="27">
        <v>0</v>
      </c>
      <c r="M57" s="27">
        <v>0</v>
      </c>
      <c r="N57" s="27">
        <f t="shared" si="18"/>
        <v>0</v>
      </c>
      <c r="O57"/>
    </row>
    <row r="58" spans="1:15" ht="18.75" customHeight="1">
      <c r="A58" s="16" t="s">
        <v>97</v>
      </c>
      <c r="B58" s="27">
        <v>-3090.16</v>
      </c>
      <c r="C58" s="27">
        <v>-141.24</v>
      </c>
      <c r="D58" s="27">
        <v>-1861.8</v>
      </c>
      <c r="E58" s="27">
        <v>-727.6</v>
      </c>
      <c r="F58" s="27">
        <v>-1682.04</v>
      </c>
      <c r="G58" s="27">
        <v>-2152.84</v>
      </c>
      <c r="H58" s="27">
        <v>-2302.64</v>
      </c>
      <c r="I58" s="27">
        <v>-2649.32</v>
      </c>
      <c r="J58" s="27">
        <v>-2174.24</v>
      </c>
      <c r="K58" s="27">
        <v>-2700.68</v>
      </c>
      <c r="L58" s="27">
        <v>-1356.76</v>
      </c>
      <c r="M58" s="27">
        <v>-184.04</v>
      </c>
      <c r="N58" s="27">
        <f t="shared" si="18"/>
        <v>-21023.359999999997</v>
      </c>
      <c r="O58"/>
    </row>
    <row r="59" spans="1:15" ht="18.75" customHeight="1">
      <c r="A59" s="17" t="s">
        <v>60</v>
      </c>
      <c r="B59" s="30">
        <v>0</v>
      </c>
      <c r="C59" s="30">
        <v>0</v>
      </c>
      <c r="D59" s="30">
        <v>0</v>
      </c>
      <c r="E59" s="30">
        <v>0</v>
      </c>
      <c r="F59" s="30">
        <v>0</v>
      </c>
      <c r="G59" s="30">
        <v>0</v>
      </c>
      <c r="H59" s="30">
        <v>0</v>
      </c>
      <c r="I59" s="30">
        <v>0</v>
      </c>
      <c r="J59" s="30">
        <v>0</v>
      </c>
      <c r="K59" s="30">
        <v>0</v>
      </c>
      <c r="L59" s="30">
        <v>0</v>
      </c>
      <c r="M59" s="30">
        <v>0</v>
      </c>
      <c r="N59" s="27">
        <f t="shared" si="18"/>
        <v>0</v>
      </c>
      <c r="O59"/>
    </row>
    <row r="60" spans="1:14" ht="15" customHeight="1">
      <c r="A60" s="35"/>
      <c r="B60" s="72"/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20"/>
    </row>
    <row r="61" spans="1:16" ht="15.75">
      <c r="A61" s="2" t="s">
        <v>61</v>
      </c>
      <c r="B61" s="32">
        <f aca="true" t="shared" si="22" ref="B61:M61">+B42+B47</f>
        <v>789500.4107404824</v>
      </c>
      <c r="C61" s="32">
        <f t="shared" si="22"/>
        <v>557572.7500990181</v>
      </c>
      <c r="D61" s="32">
        <f t="shared" si="22"/>
        <v>524343.1227480327</v>
      </c>
      <c r="E61" s="32">
        <f t="shared" si="22"/>
        <v>131792.68264692</v>
      </c>
      <c r="F61" s="32">
        <f t="shared" si="22"/>
        <v>507652.46922424814</v>
      </c>
      <c r="G61" s="32">
        <f t="shared" si="22"/>
        <v>651550.916703573</v>
      </c>
      <c r="H61" s="32">
        <f t="shared" si="22"/>
        <v>687937.4751865641</v>
      </c>
      <c r="I61" s="32">
        <f t="shared" si="22"/>
        <v>650429.5576688001</v>
      </c>
      <c r="J61" s="32">
        <f t="shared" si="22"/>
        <v>502431.8515016313</v>
      </c>
      <c r="K61" s="32">
        <f t="shared" si="22"/>
        <v>608869.6815736999</v>
      </c>
      <c r="L61" s="32">
        <f t="shared" si="22"/>
        <v>297887.29046444007</v>
      </c>
      <c r="M61" s="32">
        <f t="shared" si="22"/>
        <v>169242.8177624</v>
      </c>
      <c r="N61" s="32">
        <f>SUM(B61:M61)</f>
        <v>6079211.02631981</v>
      </c>
      <c r="O61"/>
      <c r="P61" s="40"/>
    </row>
    <row r="62" spans="1:16" ht="15" customHeight="1">
      <c r="A62" s="38"/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6"/>
      <c r="P62" s="37"/>
    </row>
    <row r="63" spans="1:14" ht="15" customHeight="1">
      <c r="A63" s="31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4"/>
    </row>
    <row r="64" spans="1:16" ht="18.75" customHeight="1">
      <c r="A64" s="2" t="s">
        <v>62</v>
      </c>
      <c r="B64" s="42">
        <f>SUM(B65:B78)</f>
        <v>789500.4099999999</v>
      </c>
      <c r="C64" s="42">
        <f aca="true" t="shared" si="23" ref="C64:M64">SUM(C65:C78)</f>
        <v>557572.75</v>
      </c>
      <c r="D64" s="42">
        <f t="shared" si="23"/>
        <v>524343.12</v>
      </c>
      <c r="E64" s="42">
        <f t="shared" si="23"/>
        <v>131792.68</v>
      </c>
      <c r="F64" s="42">
        <f t="shared" si="23"/>
        <v>507652.47</v>
      </c>
      <c r="G64" s="42">
        <f t="shared" si="23"/>
        <v>651550.92</v>
      </c>
      <c r="H64" s="42">
        <f t="shared" si="23"/>
        <v>687937.47</v>
      </c>
      <c r="I64" s="42">
        <f t="shared" si="23"/>
        <v>650429.56</v>
      </c>
      <c r="J64" s="42">
        <f t="shared" si="23"/>
        <v>502431.85</v>
      </c>
      <c r="K64" s="42">
        <f t="shared" si="23"/>
        <v>608869.68</v>
      </c>
      <c r="L64" s="42">
        <f t="shared" si="23"/>
        <v>297887.29</v>
      </c>
      <c r="M64" s="42">
        <f t="shared" si="23"/>
        <v>169242.82</v>
      </c>
      <c r="N64" s="32">
        <f>SUM(N65:N78)</f>
        <v>6079211.019999999</v>
      </c>
      <c r="P64" s="40"/>
    </row>
    <row r="65" spans="1:14" ht="18.75" customHeight="1">
      <c r="A65" s="17" t="s">
        <v>101</v>
      </c>
      <c r="B65" s="42">
        <v>159324.06</v>
      </c>
      <c r="C65" s="42">
        <v>154246.74</v>
      </c>
      <c r="D65" s="41">
        <v>0</v>
      </c>
      <c r="E65" s="41">
        <v>0</v>
      </c>
      <c r="F65" s="41">
        <v>0</v>
      </c>
      <c r="G65" s="41">
        <v>0</v>
      </c>
      <c r="H65" s="41">
        <v>0</v>
      </c>
      <c r="I65" s="41">
        <v>0</v>
      </c>
      <c r="J65" s="41">
        <v>0</v>
      </c>
      <c r="K65" s="41">
        <v>0</v>
      </c>
      <c r="L65" s="41">
        <v>0</v>
      </c>
      <c r="M65" s="41">
        <v>0</v>
      </c>
      <c r="N65" s="32">
        <f>SUM(B65:M65)</f>
        <v>313570.8</v>
      </c>
    </row>
    <row r="66" spans="1:14" ht="18.75" customHeight="1">
      <c r="A66" s="17" t="s">
        <v>102</v>
      </c>
      <c r="B66" s="42">
        <v>630176.35</v>
      </c>
      <c r="C66" s="42">
        <v>403326.01</v>
      </c>
      <c r="D66" s="41">
        <v>0</v>
      </c>
      <c r="E66" s="41">
        <v>0</v>
      </c>
      <c r="F66" s="41">
        <v>0</v>
      </c>
      <c r="G66" s="41">
        <v>0</v>
      </c>
      <c r="H66" s="41">
        <v>0</v>
      </c>
      <c r="I66" s="41">
        <v>0</v>
      </c>
      <c r="J66" s="41">
        <v>0</v>
      </c>
      <c r="K66" s="41">
        <v>0</v>
      </c>
      <c r="L66" s="41">
        <v>0</v>
      </c>
      <c r="M66" s="41">
        <v>0</v>
      </c>
      <c r="N66" s="32">
        <f aca="true" t="shared" si="24" ref="N66:N77">SUM(B66:M66)</f>
        <v>1033502.36</v>
      </c>
    </row>
    <row r="67" spans="1:14" ht="18.75" customHeight="1">
      <c r="A67" s="17" t="s">
        <v>82</v>
      </c>
      <c r="B67" s="41">
        <v>0</v>
      </c>
      <c r="C67" s="41">
        <v>0</v>
      </c>
      <c r="D67" s="29">
        <v>524343.12</v>
      </c>
      <c r="E67" s="41">
        <v>0</v>
      </c>
      <c r="F67" s="41">
        <v>0</v>
      </c>
      <c r="G67" s="41">
        <v>0</v>
      </c>
      <c r="H67" s="41">
        <v>0</v>
      </c>
      <c r="I67" s="41">
        <v>0</v>
      </c>
      <c r="J67" s="41">
        <v>0</v>
      </c>
      <c r="K67" s="41">
        <v>0</v>
      </c>
      <c r="L67" s="41">
        <v>0</v>
      </c>
      <c r="M67" s="41">
        <v>0</v>
      </c>
      <c r="N67" s="29">
        <f t="shared" si="24"/>
        <v>524343.12</v>
      </c>
    </row>
    <row r="68" spans="1:14" ht="18.75" customHeight="1">
      <c r="A68" s="17" t="s">
        <v>72</v>
      </c>
      <c r="B68" s="41">
        <v>0</v>
      </c>
      <c r="C68" s="41">
        <v>0</v>
      </c>
      <c r="D68" s="41">
        <v>0</v>
      </c>
      <c r="E68" s="29">
        <v>131792.68</v>
      </c>
      <c r="F68" s="41">
        <v>0</v>
      </c>
      <c r="G68" s="41">
        <v>0</v>
      </c>
      <c r="H68" s="41">
        <v>0</v>
      </c>
      <c r="I68" s="41">
        <v>0</v>
      </c>
      <c r="J68" s="41">
        <v>0</v>
      </c>
      <c r="K68" s="41">
        <v>0</v>
      </c>
      <c r="L68" s="41">
        <v>0</v>
      </c>
      <c r="M68" s="41">
        <v>0</v>
      </c>
      <c r="N68" s="32">
        <f t="shared" si="24"/>
        <v>131792.68</v>
      </c>
    </row>
    <row r="69" spans="1:14" ht="18.75" customHeight="1">
      <c r="A69" s="17" t="s">
        <v>73</v>
      </c>
      <c r="B69" s="41">
        <v>0</v>
      </c>
      <c r="C69" s="41">
        <v>0</v>
      </c>
      <c r="D69" s="41">
        <v>0</v>
      </c>
      <c r="E69" s="41">
        <v>0</v>
      </c>
      <c r="F69" s="29">
        <v>507652.47</v>
      </c>
      <c r="G69" s="41">
        <v>0</v>
      </c>
      <c r="H69" s="41">
        <v>0</v>
      </c>
      <c r="I69" s="41">
        <v>0</v>
      </c>
      <c r="J69" s="41">
        <v>0</v>
      </c>
      <c r="K69" s="41">
        <v>0</v>
      </c>
      <c r="L69" s="41">
        <v>0</v>
      </c>
      <c r="M69" s="41">
        <v>0</v>
      </c>
      <c r="N69" s="29">
        <f t="shared" si="24"/>
        <v>507652.47</v>
      </c>
    </row>
    <row r="70" spans="1:14" ht="18.75" customHeight="1">
      <c r="A70" s="17" t="s">
        <v>74</v>
      </c>
      <c r="B70" s="41">
        <v>0</v>
      </c>
      <c r="C70" s="41">
        <v>0</v>
      </c>
      <c r="D70" s="41">
        <v>0</v>
      </c>
      <c r="E70" s="41">
        <v>0</v>
      </c>
      <c r="F70" s="41">
        <v>0</v>
      </c>
      <c r="G70" s="42">
        <v>651550.92</v>
      </c>
      <c r="H70" s="41">
        <v>0</v>
      </c>
      <c r="I70" s="41">
        <v>0</v>
      </c>
      <c r="J70" s="41">
        <v>0</v>
      </c>
      <c r="K70" s="41">
        <v>0</v>
      </c>
      <c r="L70" s="41">
        <v>0</v>
      </c>
      <c r="M70" s="41">
        <v>0</v>
      </c>
      <c r="N70" s="32">
        <f t="shared" si="24"/>
        <v>651550.92</v>
      </c>
    </row>
    <row r="71" spans="1:14" ht="18.75" customHeight="1">
      <c r="A71" s="17" t="s">
        <v>75</v>
      </c>
      <c r="B71" s="41">
        <v>0</v>
      </c>
      <c r="C71" s="41">
        <v>0</v>
      </c>
      <c r="D71" s="41">
        <v>0</v>
      </c>
      <c r="E71" s="41">
        <v>0</v>
      </c>
      <c r="F71" s="41">
        <v>0</v>
      </c>
      <c r="G71" s="41">
        <v>0</v>
      </c>
      <c r="H71" s="42">
        <v>530119.73</v>
      </c>
      <c r="I71" s="41">
        <v>0</v>
      </c>
      <c r="J71" s="41">
        <v>0</v>
      </c>
      <c r="K71" s="41">
        <v>0</v>
      </c>
      <c r="L71" s="41">
        <v>0</v>
      </c>
      <c r="M71" s="41">
        <v>0</v>
      </c>
      <c r="N71" s="32">
        <f t="shared" si="24"/>
        <v>530119.73</v>
      </c>
    </row>
    <row r="72" spans="1:14" ht="18.75" customHeight="1">
      <c r="A72" s="17" t="s">
        <v>76</v>
      </c>
      <c r="B72" s="41">
        <v>0</v>
      </c>
      <c r="C72" s="41">
        <v>0</v>
      </c>
      <c r="D72" s="41">
        <v>0</v>
      </c>
      <c r="E72" s="41">
        <v>0</v>
      </c>
      <c r="F72" s="41">
        <v>0</v>
      </c>
      <c r="G72" s="41">
        <v>0</v>
      </c>
      <c r="H72" s="42">
        <v>157817.74</v>
      </c>
      <c r="I72" s="41">
        <v>0</v>
      </c>
      <c r="J72" s="41">
        <v>0</v>
      </c>
      <c r="K72" s="41">
        <v>0</v>
      </c>
      <c r="L72" s="41">
        <v>0</v>
      </c>
      <c r="M72" s="41">
        <v>0</v>
      </c>
      <c r="N72" s="32">
        <f t="shared" si="24"/>
        <v>157817.74</v>
      </c>
    </row>
    <row r="73" spans="1:14" ht="18.75" customHeight="1">
      <c r="A73" s="17" t="s">
        <v>77</v>
      </c>
      <c r="B73" s="41">
        <v>0</v>
      </c>
      <c r="C73" s="41">
        <v>0</v>
      </c>
      <c r="D73" s="41">
        <v>0</v>
      </c>
      <c r="E73" s="41">
        <v>0</v>
      </c>
      <c r="F73" s="41">
        <v>0</v>
      </c>
      <c r="G73" s="41">
        <v>0</v>
      </c>
      <c r="H73" s="41">
        <v>0</v>
      </c>
      <c r="I73" s="29">
        <v>650429.56</v>
      </c>
      <c r="J73" s="41">
        <v>0</v>
      </c>
      <c r="K73" s="41">
        <v>0</v>
      </c>
      <c r="L73" s="41">
        <v>0</v>
      </c>
      <c r="M73" s="41">
        <v>0</v>
      </c>
      <c r="N73" s="29">
        <f t="shared" si="24"/>
        <v>650429.56</v>
      </c>
    </row>
    <row r="74" spans="1:14" ht="18.75" customHeight="1">
      <c r="A74" s="17" t="s">
        <v>78</v>
      </c>
      <c r="B74" s="41">
        <v>0</v>
      </c>
      <c r="C74" s="41">
        <v>0</v>
      </c>
      <c r="D74" s="41">
        <v>0</v>
      </c>
      <c r="E74" s="41">
        <v>0</v>
      </c>
      <c r="F74" s="41">
        <v>0</v>
      </c>
      <c r="G74" s="41">
        <v>0</v>
      </c>
      <c r="H74" s="41">
        <v>0</v>
      </c>
      <c r="I74" s="41">
        <v>0</v>
      </c>
      <c r="J74" s="29">
        <v>502431.85</v>
      </c>
      <c r="K74" s="41">
        <v>0</v>
      </c>
      <c r="L74" s="41">
        <v>0</v>
      </c>
      <c r="M74" s="41">
        <v>0</v>
      </c>
      <c r="N74" s="32">
        <f t="shared" si="24"/>
        <v>502431.85</v>
      </c>
    </row>
    <row r="75" spans="1:14" ht="18.75" customHeight="1">
      <c r="A75" s="17" t="s">
        <v>79</v>
      </c>
      <c r="B75" s="41">
        <v>0</v>
      </c>
      <c r="C75" s="41">
        <v>0</v>
      </c>
      <c r="D75" s="41">
        <v>0</v>
      </c>
      <c r="E75" s="41">
        <v>0</v>
      </c>
      <c r="F75" s="41">
        <v>0</v>
      </c>
      <c r="G75" s="41">
        <v>0</v>
      </c>
      <c r="H75" s="41">
        <v>0</v>
      </c>
      <c r="I75" s="41">
        <v>0</v>
      </c>
      <c r="J75" s="41">
        <v>0</v>
      </c>
      <c r="K75" s="29">
        <v>608869.68</v>
      </c>
      <c r="L75" s="41">
        <v>0</v>
      </c>
      <c r="M75" s="70"/>
      <c r="N75" s="29">
        <f t="shared" si="24"/>
        <v>608869.68</v>
      </c>
    </row>
    <row r="76" spans="1:14" ht="18.75" customHeight="1">
      <c r="A76" s="17" t="s">
        <v>80</v>
      </c>
      <c r="B76" s="41">
        <v>0</v>
      </c>
      <c r="C76" s="41">
        <v>0</v>
      </c>
      <c r="D76" s="41">
        <v>0</v>
      </c>
      <c r="E76" s="41">
        <v>0</v>
      </c>
      <c r="F76" s="41">
        <v>0</v>
      </c>
      <c r="G76" s="41">
        <v>0</v>
      </c>
      <c r="H76" s="41">
        <v>0</v>
      </c>
      <c r="I76" s="41">
        <v>0</v>
      </c>
      <c r="J76" s="41">
        <v>0</v>
      </c>
      <c r="K76" s="41">
        <v>0</v>
      </c>
      <c r="L76" s="29">
        <v>297887.29</v>
      </c>
      <c r="M76" s="41">
        <v>0</v>
      </c>
      <c r="N76" s="32">
        <f t="shared" si="24"/>
        <v>297887.29</v>
      </c>
    </row>
    <row r="77" spans="1:15" ht="18.75" customHeight="1">
      <c r="A77" s="17" t="s">
        <v>81</v>
      </c>
      <c r="B77" s="41">
        <v>0</v>
      </c>
      <c r="C77" s="41">
        <v>0</v>
      </c>
      <c r="D77" s="41">
        <v>0</v>
      </c>
      <c r="E77" s="41">
        <v>0</v>
      </c>
      <c r="F77" s="41">
        <v>0</v>
      </c>
      <c r="G77" s="41">
        <v>0</v>
      </c>
      <c r="H77" s="41">
        <v>0</v>
      </c>
      <c r="I77" s="41">
        <v>0</v>
      </c>
      <c r="J77" s="41">
        <v>0</v>
      </c>
      <c r="K77" s="41">
        <v>0</v>
      </c>
      <c r="L77" s="41">
        <v>0</v>
      </c>
      <c r="M77" s="29">
        <v>169242.82</v>
      </c>
      <c r="N77" s="29">
        <f t="shared" si="24"/>
        <v>169242.82</v>
      </c>
      <c r="O77"/>
    </row>
    <row r="78" spans="1:15" ht="18.75" customHeight="1">
      <c r="A78" s="38" t="s">
        <v>63</v>
      </c>
      <c r="B78" s="36">
        <v>0</v>
      </c>
      <c r="C78" s="36">
        <v>0</v>
      </c>
      <c r="D78" s="36">
        <v>0</v>
      </c>
      <c r="E78" s="36">
        <v>0</v>
      </c>
      <c r="F78" s="36">
        <v>0</v>
      </c>
      <c r="G78" s="36">
        <v>0</v>
      </c>
      <c r="H78" s="36">
        <v>0</v>
      </c>
      <c r="I78" s="36">
        <v>0</v>
      </c>
      <c r="J78" s="36">
        <v>0</v>
      </c>
      <c r="K78" s="36">
        <v>0</v>
      </c>
      <c r="L78" s="36">
        <v>0</v>
      </c>
      <c r="M78" s="36">
        <v>0</v>
      </c>
      <c r="N78" s="36">
        <f>SUM(B78:M78)</f>
        <v>0</v>
      </c>
      <c r="O78"/>
    </row>
    <row r="79" spans="1:14" ht="17.25" customHeight="1">
      <c r="A79" s="77"/>
      <c r="B79" s="78">
        <v>0</v>
      </c>
      <c r="C79" s="78">
        <v>0</v>
      </c>
      <c r="D79" s="78">
        <v>0</v>
      </c>
      <c r="E79" s="78">
        <v>0</v>
      </c>
      <c r="F79" s="78">
        <v>0</v>
      </c>
      <c r="G79" s="78">
        <v>0</v>
      </c>
      <c r="H79" s="78">
        <v>0</v>
      </c>
      <c r="I79" s="78">
        <v>0</v>
      </c>
      <c r="J79" s="78"/>
      <c r="K79" s="78"/>
      <c r="L79" s="78">
        <v>0</v>
      </c>
      <c r="M79" s="78">
        <v>0</v>
      </c>
      <c r="N79" s="78"/>
    </row>
    <row r="80" spans="1:14" ht="15" customHeight="1">
      <c r="A80" s="43"/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5"/>
    </row>
    <row r="81" spans="1:14" ht="18.75" customHeight="1">
      <c r="A81" s="2" t="s">
        <v>99</v>
      </c>
      <c r="B81" s="41">
        <v>0</v>
      </c>
      <c r="C81" s="41">
        <v>0</v>
      </c>
      <c r="D81" s="41">
        <v>0</v>
      </c>
      <c r="E81" s="41">
        <v>0</v>
      </c>
      <c r="F81" s="41">
        <v>0</v>
      </c>
      <c r="G81" s="41">
        <v>0</v>
      </c>
      <c r="H81" s="41">
        <v>0</v>
      </c>
      <c r="I81" s="41">
        <v>0</v>
      </c>
      <c r="J81" s="41">
        <v>0</v>
      </c>
      <c r="K81" s="41">
        <v>0</v>
      </c>
      <c r="L81" s="41">
        <v>0</v>
      </c>
      <c r="M81" s="41">
        <v>0</v>
      </c>
      <c r="N81" s="32"/>
    </row>
    <row r="82" spans="1:14" ht="18.75" customHeight="1">
      <c r="A82" s="17" t="s">
        <v>103</v>
      </c>
      <c r="B82" s="52">
        <v>1.9719344870210136</v>
      </c>
      <c r="C82" s="52">
        <v>1.964904178682018</v>
      </c>
      <c r="D82" s="52">
        <v>0</v>
      </c>
      <c r="E82" s="52">
        <v>0</v>
      </c>
      <c r="F82" s="41">
        <v>0</v>
      </c>
      <c r="G82" s="41">
        <v>0</v>
      </c>
      <c r="H82" s="52">
        <v>0</v>
      </c>
      <c r="I82" s="52">
        <v>0</v>
      </c>
      <c r="J82" s="52">
        <v>0</v>
      </c>
      <c r="K82" s="41">
        <v>0</v>
      </c>
      <c r="L82" s="52">
        <v>0</v>
      </c>
      <c r="M82" s="52">
        <v>0</v>
      </c>
      <c r="N82" s="32"/>
    </row>
    <row r="83" spans="1:14" ht="18.75" customHeight="1">
      <c r="A83" s="17" t="s">
        <v>104</v>
      </c>
      <c r="B83" s="52">
        <v>1.7105183263506119</v>
      </c>
      <c r="C83" s="52">
        <v>1.6055128387533877</v>
      </c>
      <c r="D83" s="52">
        <v>0</v>
      </c>
      <c r="E83" s="52">
        <v>0</v>
      </c>
      <c r="F83" s="41">
        <v>0</v>
      </c>
      <c r="G83" s="41">
        <v>0</v>
      </c>
      <c r="H83" s="52">
        <v>0</v>
      </c>
      <c r="I83" s="52">
        <v>0</v>
      </c>
      <c r="J83" s="52">
        <v>0</v>
      </c>
      <c r="K83" s="41">
        <v>0</v>
      </c>
      <c r="L83" s="52">
        <v>0</v>
      </c>
      <c r="M83" s="52">
        <v>0</v>
      </c>
      <c r="N83" s="32"/>
    </row>
    <row r="84" spans="1:14" ht="18.75" customHeight="1">
      <c r="A84" s="17" t="s">
        <v>93</v>
      </c>
      <c r="B84" s="52">
        <v>0</v>
      </c>
      <c r="C84" s="52">
        <v>0</v>
      </c>
      <c r="D84" s="24">
        <v>1.5736290339890746</v>
      </c>
      <c r="E84" s="52">
        <v>0</v>
      </c>
      <c r="F84" s="41">
        <v>0</v>
      </c>
      <c r="G84" s="41">
        <v>0</v>
      </c>
      <c r="H84" s="52">
        <v>0</v>
      </c>
      <c r="I84" s="52">
        <v>0</v>
      </c>
      <c r="J84" s="52">
        <v>0</v>
      </c>
      <c r="K84" s="41">
        <v>0</v>
      </c>
      <c r="L84" s="52">
        <v>0</v>
      </c>
      <c r="M84" s="52">
        <v>0</v>
      </c>
      <c r="N84" s="29"/>
    </row>
    <row r="85" spans="1:14" ht="18.75" customHeight="1">
      <c r="A85" s="17" t="s">
        <v>83</v>
      </c>
      <c r="B85" s="52">
        <v>0</v>
      </c>
      <c r="C85" s="52">
        <v>0</v>
      </c>
      <c r="D85" s="52">
        <v>0</v>
      </c>
      <c r="E85" s="52">
        <v>1.9916391942642542</v>
      </c>
      <c r="F85" s="41">
        <v>0</v>
      </c>
      <c r="G85" s="41">
        <v>0</v>
      </c>
      <c r="H85" s="52">
        <v>0</v>
      </c>
      <c r="I85" s="52">
        <v>0</v>
      </c>
      <c r="J85" s="52">
        <v>0</v>
      </c>
      <c r="K85" s="41">
        <v>0</v>
      </c>
      <c r="L85" s="52">
        <v>0</v>
      </c>
      <c r="M85" s="52">
        <v>0</v>
      </c>
      <c r="N85" s="32"/>
    </row>
    <row r="86" spans="1:14" ht="18.75" customHeight="1">
      <c r="A86" s="17" t="s">
        <v>84</v>
      </c>
      <c r="B86" s="52">
        <v>0</v>
      </c>
      <c r="C86" s="52">
        <v>0</v>
      </c>
      <c r="D86" s="52">
        <v>0</v>
      </c>
      <c r="E86" s="52">
        <v>0</v>
      </c>
      <c r="F86" s="52">
        <v>1.8352668111373784</v>
      </c>
      <c r="G86" s="41">
        <v>0</v>
      </c>
      <c r="H86" s="52">
        <v>0</v>
      </c>
      <c r="I86" s="52">
        <v>0</v>
      </c>
      <c r="J86" s="52">
        <v>0</v>
      </c>
      <c r="K86" s="41">
        <v>0</v>
      </c>
      <c r="L86" s="52">
        <v>0</v>
      </c>
      <c r="M86" s="52">
        <v>0</v>
      </c>
      <c r="N86" s="29"/>
    </row>
    <row r="87" spans="1:14" ht="18.75" customHeight="1">
      <c r="A87" s="17" t="s">
        <v>85</v>
      </c>
      <c r="B87" s="52">
        <v>0</v>
      </c>
      <c r="C87" s="52">
        <v>0</v>
      </c>
      <c r="D87" s="52">
        <v>0</v>
      </c>
      <c r="E87" s="52">
        <v>0</v>
      </c>
      <c r="F87" s="41">
        <v>0</v>
      </c>
      <c r="G87" s="52">
        <v>1.4578625227538966</v>
      </c>
      <c r="H87" s="52">
        <v>0</v>
      </c>
      <c r="I87" s="52">
        <v>0</v>
      </c>
      <c r="J87" s="52">
        <v>0</v>
      </c>
      <c r="K87" s="41">
        <v>0</v>
      </c>
      <c r="L87" s="52">
        <v>0</v>
      </c>
      <c r="M87" s="52">
        <v>0</v>
      </c>
      <c r="N87" s="32"/>
    </row>
    <row r="88" spans="1:14" ht="18.75" customHeight="1">
      <c r="A88" s="17" t="s">
        <v>86</v>
      </c>
      <c r="B88" s="52">
        <v>0</v>
      </c>
      <c r="C88" s="52">
        <v>0</v>
      </c>
      <c r="D88" s="52">
        <v>0</v>
      </c>
      <c r="E88" s="52">
        <v>0</v>
      </c>
      <c r="F88" s="41">
        <v>0</v>
      </c>
      <c r="G88" s="41">
        <v>0</v>
      </c>
      <c r="H88" s="52">
        <v>1.7136470617484483</v>
      </c>
      <c r="I88" s="52">
        <v>0</v>
      </c>
      <c r="J88" s="52">
        <v>0</v>
      </c>
      <c r="K88" s="41">
        <v>0</v>
      </c>
      <c r="L88" s="52">
        <v>0</v>
      </c>
      <c r="M88" s="52">
        <v>0</v>
      </c>
      <c r="N88" s="32"/>
    </row>
    <row r="89" spans="1:14" ht="18.75" customHeight="1">
      <c r="A89" s="17" t="s">
        <v>87</v>
      </c>
      <c r="B89" s="52">
        <v>0</v>
      </c>
      <c r="C89" s="52">
        <v>0</v>
      </c>
      <c r="D89" s="52">
        <v>0</v>
      </c>
      <c r="E89" s="52">
        <v>0</v>
      </c>
      <c r="F89" s="41">
        <v>0</v>
      </c>
      <c r="G89" s="41">
        <v>0</v>
      </c>
      <c r="H89" s="52">
        <v>1.6312408336549595</v>
      </c>
      <c r="I89" s="52">
        <v>0</v>
      </c>
      <c r="J89" s="52">
        <v>0</v>
      </c>
      <c r="K89" s="41">
        <v>0</v>
      </c>
      <c r="L89" s="52">
        <v>0</v>
      </c>
      <c r="M89" s="52">
        <v>0</v>
      </c>
      <c r="N89" s="32"/>
    </row>
    <row r="90" spans="1:14" ht="18.75" customHeight="1">
      <c r="A90" s="17" t="s">
        <v>88</v>
      </c>
      <c r="B90" s="52">
        <v>0</v>
      </c>
      <c r="C90" s="52">
        <v>0</v>
      </c>
      <c r="D90" s="52">
        <v>0</v>
      </c>
      <c r="E90" s="52">
        <v>0</v>
      </c>
      <c r="F90" s="41">
        <v>0</v>
      </c>
      <c r="G90" s="41">
        <v>0</v>
      </c>
      <c r="H90" s="52">
        <v>0</v>
      </c>
      <c r="I90" s="52">
        <v>1.6559744107744108</v>
      </c>
      <c r="J90" s="52">
        <v>0</v>
      </c>
      <c r="K90" s="41">
        <v>0</v>
      </c>
      <c r="L90" s="52">
        <v>0</v>
      </c>
      <c r="M90" s="52">
        <v>0</v>
      </c>
      <c r="N90" s="29"/>
    </row>
    <row r="91" spans="1:14" ht="18.75" customHeight="1">
      <c r="A91" s="17" t="s">
        <v>89</v>
      </c>
      <c r="B91" s="52">
        <v>0</v>
      </c>
      <c r="C91" s="52">
        <v>0</v>
      </c>
      <c r="D91" s="52">
        <v>0</v>
      </c>
      <c r="E91" s="52">
        <v>0</v>
      </c>
      <c r="F91" s="41">
        <v>0</v>
      </c>
      <c r="G91" s="41">
        <v>0</v>
      </c>
      <c r="H91" s="52">
        <v>0</v>
      </c>
      <c r="I91" s="52">
        <v>0</v>
      </c>
      <c r="J91" s="52">
        <v>1.8692206176419528</v>
      </c>
      <c r="K91" s="41">
        <v>0</v>
      </c>
      <c r="L91" s="52">
        <v>0</v>
      </c>
      <c r="M91" s="52">
        <v>0</v>
      </c>
      <c r="N91" s="32"/>
    </row>
    <row r="92" spans="1:14" ht="18.75" customHeight="1">
      <c r="A92" s="17" t="s">
        <v>90</v>
      </c>
      <c r="B92" s="52">
        <v>0</v>
      </c>
      <c r="C92" s="52">
        <v>0</v>
      </c>
      <c r="D92" s="52">
        <v>0</v>
      </c>
      <c r="E92" s="52">
        <v>0</v>
      </c>
      <c r="F92" s="41">
        <v>0</v>
      </c>
      <c r="G92" s="41">
        <v>0</v>
      </c>
      <c r="H92" s="52">
        <v>0</v>
      </c>
      <c r="I92" s="52">
        <v>0</v>
      </c>
      <c r="J92" s="52">
        <v>0</v>
      </c>
      <c r="K92" s="24">
        <v>1.783989189246649</v>
      </c>
      <c r="L92" s="52">
        <v>0</v>
      </c>
      <c r="M92" s="52">
        <v>0</v>
      </c>
      <c r="N92" s="29"/>
    </row>
    <row r="93" spans="1:14" ht="18.75" customHeight="1">
      <c r="A93" s="17" t="s">
        <v>91</v>
      </c>
      <c r="B93" s="52">
        <v>0</v>
      </c>
      <c r="C93" s="52">
        <v>0</v>
      </c>
      <c r="D93" s="52">
        <v>0</v>
      </c>
      <c r="E93" s="52">
        <v>0</v>
      </c>
      <c r="F93" s="41">
        <v>0</v>
      </c>
      <c r="G93" s="41">
        <v>0</v>
      </c>
      <c r="H93" s="52">
        <v>0</v>
      </c>
      <c r="I93" s="52">
        <v>0</v>
      </c>
      <c r="J93" s="52">
        <v>0</v>
      </c>
      <c r="K93" s="52">
        <v>0</v>
      </c>
      <c r="L93" s="52">
        <v>2.121921626849673</v>
      </c>
      <c r="M93" s="52">
        <v>0</v>
      </c>
      <c r="N93" s="71"/>
    </row>
    <row r="94" spans="1:15" ht="18.75" customHeight="1">
      <c r="A94" s="38" t="s">
        <v>92</v>
      </c>
      <c r="B94" s="53">
        <v>0</v>
      </c>
      <c r="C94" s="53">
        <v>0</v>
      </c>
      <c r="D94" s="53">
        <v>0</v>
      </c>
      <c r="E94" s="53">
        <v>0</v>
      </c>
      <c r="F94" s="53">
        <v>0</v>
      </c>
      <c r="G94" s="53">
        <v>0</v>
      </c>
      <c r="H94" s="53">
        <v>0</v>
      </c>
      <c r="I94" s="53">
        <v>0</v>
      </c>
      <c r="J94" s="53">
        <v>0</v>
      </c>
      <c r="K94" s="53">
        <v>0</v>
      </c>
      <c r="L94" s="53">
        <v>0</v>
      </c>
      <c r="M94" s="57">
        <v>2.0889999893502593</v>
      </c>
      <c r="N94" s="58"/>
      <c r="O94"/>
    </row>
    <row r="95" ht="21" customHeight="1">
      <c r="A95" s="46" t="s">
        <v>98</v>
      </c>
    </row>
    <row r="98" ht="14.25">
      <c r="B98" s="48"/>
    </row>
    <row r="99" ht="14.25">
      <c r="H99" s="49"/>
    </row>
    <row r="101" spans="8:11" ht="14.25">
      <c r="H101" s="50"/>
      <c r="I101" s="51"/>
      <c r="J101" s="51"/>
      <c r="K101" s="51"/>
    </row>
  </sheetData>
  <sheetProtection/>
  <mergeCells count="6">
    <mergeCell ref="A79:N79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2015-03-23T19:17:28Z</dcterms:modified>
  <cp:category/>
  <cp:version/>
  <cp:contentType/>
  <cp:contentStatus/>
</cp:coreProperties>
</file>