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<sst xmlns="http://schemas.openxmlformats.org/spreadsheetml/2006/main" count="108" uniqueCount="106">
  <si>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</si>
  <si>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</si>
  <si>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</si>
  <si>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</si>
  <si>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</si>
  <si>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</si>
  <si>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</si>
  <si>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</si>
  <si>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</si>
  <si>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</si>
  <si>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</si>
  <si>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</si>
  <si>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</si>
  <si>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</si>
  <si>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</si>
  <si>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</si>
  <si>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</si>
  <si>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</si>
  <si>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</si>
  <si>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</si>
  <si>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</si>
  <si>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</si>
  <si>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</si>
  <si>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</si>
  <si>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</si>
  <si>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</si>
  <si>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</si>
  <si>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</si>
  <si>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</si>
  <si>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</si>
  <si>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</si>
  <si>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</si>
  <si>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</si>
  <si>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</si>
  <si>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</si>
  <si>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</si>
  <si>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</si>
  <si>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</si>
  <si>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</si>
  <si>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</si>
  <si>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</si>
  <si>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</si>
  <si>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</si>
  <si>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</si>
  <si>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</si>
  <si>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</si>
  <si>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</si>
  <si>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</si>
  <si>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</si>
  <si>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</si>
  <si>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</si>
  <si>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</si>
  <si>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</si>
  <si>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</si>
  <si>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</si>
  <si>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</si>
  <si>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</si>
  <si>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</si>
  <si>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</si>
  <si>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</si>
  <si>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</si>
  <si>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</si>
  <si>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</si>
  <si>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</si>
  <si>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</si>
  <si>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</si>
  <si>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</si>
  <si>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</si>
  <si>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</si>
  <si>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</si>
  <si>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</si>
  <si>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</si>
  <si>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</si>
  <si>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</si>
  <si>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</si>
  <si>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</si>
  <si>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</si>
  <si>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</si>
  <si>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</si>
  <si>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</si>
  <si>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</si>
  <si>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</si>
  <si>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</si>
  <si>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</si>
  <si>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</si>
  <si>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</si>
  <si>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</si>
  <si>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</si>
  <si>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</si>
  <si>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</si>
  <si>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</si>
  <si>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</si>
  <si>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</si>
  <si>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</si>
  <si>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</si>
  <si>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</si>
  <si>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</si>
  <si>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</si>
  <si>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</si>
  <si>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</si>
  <si>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</si>
  <si>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</si>
  <si>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</si>
  <si>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</si>
  <si>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</si>
  <si>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OPERAÇÃO 12/03/15 - VENCIMENTO 19/03/15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</si>
</sst>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43" fontId="42" fillId="0" borderId="10" xfId="52" applyFont="1" applyFill="1" applyBorder="1" applyAlignment="1">
      <alignment vertical="center"/>
    </xf>
    <xf numFmtId="43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43" fontId="42" fillId="0" borderId="10" xfId="45" applyNumberFormat="1" applyFont="1" applyFill="1" applyBorder="1" applyAlignment="1">
      <alignment vertical="center"/>
    </xf>
    <xf numFmtId="44" fontId="42" fillId="0" borderId="10" xfId="45" applyNumberFormat="1" applyFont="1" applyFill="1" applyBorder="1" applyAlignment="1">
      <alignment horizontal="center" vertical="center"/>
    </xf>
    <xf numFmtId="44" fontId="42" fillId="0" borderId="10" xfId="45" applyNumberFormat="1" applyFont="1" applyFill="1" applyBorder="1" applyAlignment="1">
      <alignment vertical="center"/>
    </xf>
    <xf numFmtId="43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2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2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2" fillId="0" borderId="10" xfId="45" applyNumberFormat="1" applyFont="1" applyBorder="1" applyAlignment="1">
      <alignment vertical="center"/>
    </xf>
    <xf numFmtId="170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43" fontId="42" fillId="0" borderId="12" xfId="45" applyNumberFormat="1" applyFont="1" applyBorder="1" applyAlignment="1">
      <alignment vertical="center"/>
    </xf>
    <xf numFmtId="43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43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43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44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170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43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170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170" fontId="42" fillId="35" borderId="10" xfId="45" applyFont="1" applyFill="1" applyBorder="1" applyAlignment="1">
      <alignment horizontal="center" vertical="center"/>
    </xf>
    <xf numFmtId="43" fontId="43" fillId="0" borderId="10" xfId="45" applyNumberFormat="1" applyFont="1" applyBorder="1" applyAlignment="1">
      <alignment vertical="center"/>
    </xf>
    <xf numFmtId="170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43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43" fontId="43" fillId="0" borderId="10" xfId="45" applyNumberFormat="1" applyFont="1" applyFill="1" applyBorder="1" applyAlignment="1">
      <alignment vertical="center"/>
    </xf>
    <xf numFmtId="43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1"/>
  <sheetViews>
    <sheetView showGridLines="0" tabSelected="1" zoomScale="60" zoomScaleNormal="6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0" width="15.625" style="1" customWidth="1"/>
    <col min="11" max="11" width="20.75390625" style="1" bestFit="1" customWidth="1"/>
    <col min="12" max="12" width="22.25390625" style="1" bestFit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9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1">
      <c r="A2" s="80" t="s">
        <v>105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81" t="s">
        <v>1</v>
      </c>
      <c r="B4" s="81" t="s">
        <v>42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 t="s">
        <v>2</v>
      </c>
    </row>
    <row r="5" spans="1:14" ht="42" customHeight="1">
      <c r="A5" s="81"/>
      <c r="B5" s="4" t="s">
        <v>100</v>
      </c>
      <c r="C5" s="4" t="s">
        <v>100</v>
      </c>
      <c r="D5" s="4" t="s">
        <v>40</v>
      </c>
      <c r="E5" s="4" t="s">
        <v>65</v>
      </c>
      <c r="F5" s="4" t="s">
        <v>64</v>
      </c>
      <c r="G5" s="4" t="s">
        <v>66</v>
      </c>
      <c r="H5" s="4" t="s">
        <v>67</v>
      </c>
      <c r="I5" s="4" t="s">
        <v>68</v>
      </c>
      <c r="J5" s="4" t="s">
        <v>69</v>
      </c>
      <c r="K5" s="4" t="s">
        <v>68</v>
      </c>
      <c r="L5" s="4" t="s">
        <v>70</v>
      </c>
      <c r="M5" s="4" t="s">
        <v>71</v>
      </c>
      <c r="N5" s="81"/>
    </row>
    <row r="6" spans="1:14" ht="20.25" customHeight="1">
      <c r="A6" s="81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81"/>
    </row>
    <row r="7" spans="1:16" ht="18.75" customHeight="1">
      <c r="A7" s="9" t="s">
        <v>3</v>
      </c>
      <c r="B7" s="10">
        <f>B8+B20+B24</f>
        <v>503114</v>
      </c>
      <c r="C7" s="10">
        <f>C8+C20+C24</f>
        <v>392387</v>
      </c>
      <c r="D7" s="10">
        <f>D8+D20+D24</f>
        <v>375854</v>
      </c>
      <c r="E7" s="10">
        <f>E8+E20+E24</f>
        <v>70883</v>
      </c>
      <c r="F7" s="10">
        <f aca="true" t="shared" si="0" ref="F7:M7">F8+F20+F24</f>
        <v>282115</v>
      </c>
      <c r="G7" s="10">
        <f t="shared" si="0"/>
        <v>483945</v>
      </c>
      <c r="H7" s="10">
        <f t="shared" si="0"/>
        <v>469851</v>
      </c>
      <c r="I7" s="10">
        <f t="shared" si="0"/>
        <v>404872</v>
      </c>
      <c r="J7" s="10">
        <f t="shared" si="0"/>
        <v>313393</v>
      </c>
      <c r="K7" s="10">
        <f t="shared" si="0"/>
        <v>347603</v>
      </c>
      <c r="L7" s="10">
        <f t="shared" si="0"/>
        <v>153350</v>
      </c>
      <c r="M7" s="10">
        <f t="shared" si="0"/>
        <v>94441</v>
      </c>
      <c r="N7" s="10">
        <f>+N8+N20+N24</f>
        <v>3891808</v>
      </c>
      <c r="O7"/>
      <c r="P7" s="39"/>
    </row>
    <row r="8" spans="1:15" ht="18.75" customHeight="1">
      <c r="A8" s="11" t="s">
        <v>27</v>
      </c>
      <c r="B8" s="12">
        <f>+B9+B12+B16</f>
        <v>285044</v>
      </c>
      <c r="C8" s="12">
        <f>+C9+C12+C16</f>
        <v>234974</v>
      </c>
      <c r="D8" s="12">
        <f>+D9+D12+D16</f>
        <v>238196</v>
      </c>
      <c r="E8" s="12">
        <f>+E9+E12+E16</f>
        <v>43593</v>
      </c>
      <c r="F8" s="12">
        <f aca="true" t="shared" si="1" ref="F8:M8">+F9+F12+F16</f>
        <v>170126</v>
      </c>
      <c r="G8" s="12">
        <f t="shared" si="1"/>
        <v>294884</v>
      </c>
      <c r="H8" s="12">
        <f t="shared" si="1"/>
        <v>274290</v>
      </c>
      <c r="I8" s="12">
        <f t="shared" si="1"/>
        <v>235431</v>
      </c>
      <c r="J8" s="12">
        <f t="shared" si="1"/>
        <v>188113</v>
      </c>
      <c r="K8" s="12">
        <f t="shared" si="1"/>
        <v>189128</v>
      </c>
      <c r="L8" s="12">
        <f t="shared" si="1"/>
        <v>92349</v>
      </c>
      <c r="M8" s="12">
        <f t="shared" si="1"/>
        <v>60156</v>
      </c>
      <c r="N8" s="12">
        <f>SUM(B8:M8)</f>
        <v>2306284</v>
      </c>
      <c r="O8"/>
    </row>
    <row r="9" spans="1:15" ht="18.75" customHeight="1">
      <c r="A9" s="13" t="s">
        <v>4</v>
      </c>
      <c r="B9" s="14">
        <v>28808</v>
      </c>
      <c r="C9" s="14">
        <v>29346</v>
      </c>
      <c r="D9" s="14">
        <v>17383</v>
      </c>
      <c r="E9" s="14">
        <v>3864</v>
      </c>
      <c r="F9" s="14">
        <v>13548</v>
      </c>
      <c r="G9" s="14">
        <v>26202</v>
      </c>
      <c r="H9" s="14">
        <v>34742</v>
      </c>
      <c r="I9" s="14">
        <v>16213</v>
      </c>
      <c r="J9" s="14">
        <v>21957</v>
      </c>
      <c r="K9" s="14">
        <v>15853</v>
      </c>
      <c r="L9" s="14">
        <v>12236</v>
      </c>
      <c r="M9" s="14">
        <v>7909</v>
      </c>
      <c r="N9" s="12">
        <f aca="true" t="shared" si="2" ref="N9:N19">SUM(B9:M9)</f>
        <v>228061</v>
      </c>
      <c r="O9"/>
    </row>
    <row r="10" spans="1:15" ht="18.75" customHeight="1">
      <c r="A10" s="15" t="s">
        <v>5</v>
      </c>
      <c r="B10" s="14">
        <f>+B9-B11</f>
        <v>28808</v>
      </c>
      <c r="C10" s="14">
        <f>+C9-C11</f>
        <v>29346</v>
      </c>
      <c r="D10" s="14">
        <f>+D9-D11</f>
        <v>17383</v>
      </c>
      <c r="E10" s="14">
        <f>+E9-E11</f>
        <v>3864</v>
      </c>
      <c r="F10" s="14">
        <f aca="true" t="shared" si="3" ref="F10:M10">+F9-F11</f>
        <v>13548</v>
      </c>
      <c r="G10" s="14">
        <f t="shared" si="3"/>
        <v>26202</v>
      </c>
      <c r="H10" s="14">
        <f t="shared" si="3"/>
        <v>34742</v>
      </c>
      <c r="I10" s="14">
        <f t="shared" si="3"/>
        <v>16213</v>
      </c>
      <c r="J10" s="14">
        <f t="shared" si="3"/>
        <v>21957</v>
      </c>
      <c r="K10" s="14">
        <f t="shared" si="3"/>
        <v>15853</v>
      </c>
      <c r="L10" s="14">
        <f t="shared" si="3"/>
        <v>12236</v>
      </c>
      <c r="M10" s="14">
        <f t="shared" si="3"/>
        <v>7909</v>
      </c>
      <c r="N10" s="12">
        <f t="shared" si="2"/>
        <v>228061</v>
      </c>
      <c r="O10"/>
    </row>
    <row r="11" spans="1:1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</row>
    <row r="12" spans="1:15" ht="18.75" customHeight="1">
      <c r="A12" s="16" t="s">
        <v>22</v>
      </c>
      <c r="B12" s="14">
        <f>B13+B14+B15</f>
        <v>231252</v>
      </c>
      <c r="C12" s="14">
        <f>C13+C14+C15</f>
        <v>186461</v>
      </c>
      <c r="D12" s="14">
        <f>D13+D14+D15</f>
        <v>207295</v>
      </c>
      <c r="E12" s="14">
        <f>E13+E14+E15</f>
        <v>36576</v>
      </c>
      <c r="F12" s="14">
        <f aca="true" t="shared" si="4" ref="F12:M12">F13+F14+F15</f>
        <v>142399</v>
      </c>
      <c r="G12" s="14">
        <f t="shared" si="4"/>
        <v>246213</v>
      </c>
      <c r="H12" s="14">
        <f t="shared" si="4"/>
        <v>220547</v>
      </c>
      <c r="I12" s="14">
        <f t="shared" si="4"/>
        <v>202329</v>
      </c>
      <c r="J12" s="14">
        <f t="shared" si="4"/>
        <v>152929</v>
      </c>
      <c r="K12" s="14">
        <f t="shared" si="4"/>
        <v>157264</v>
      </c>
      <c r="L12" s="14">
        <f t="shared" si="4"/>
        <v>74838</v>
      </c>
      <c r="M12" s="14">
        <f t="shared" si="4"/>
        <v>48942</v>
      </c>
      <c r="N12" s="12">
        <f t="shared" si="2"/>
        <v>1907045</v>
      </c>
      <c r="O12"/>
    </row>
    <row r="13" spans="1:15" ht="18.75" customHeight="1">
      <c r="A13" s="15" t="s">
        <v>7</v>
      </c>
      <c r="B13" s="14">
        <v>112214</v>
      </c>
      <c r="C13" s="14">
        <v>91423</v>
      </c>
      <c r="D13" s="14">
        <v>97734</v>
      </c>
      <c r="E13" s="14">
        <v>17640</v>
      </c>
      <c r="F13" s="14">
        <v>66664</v>
      </c>
      <c r="G13" s="14">
        <v>119145</v>
      </c>
      <c r="H13" s="14">
        <v>111061</v>
      </c>
      <c r="I13" s="14">
        <v>101797</v>
      </c>
      <c r="J13" s="14">
        <v>74506</v>
      </c>
      <c r="K13" s="14">
        <v>77052</v>
      </c>
      <c r="L13" s="14">
        <v>36565</v>
      </c>
      <c r="M13" s="14">
        <v>23358</v>
      </c>
      <c r="N13" s="12">
        <f t="shared" si="2"/>
        <v>929159</v>
      </c>
      <c r="O13"/>
    </row>
    <row r="14" spans="1:15" ht="18.75" customHeight="1">
      <c r="A14" s="15" t="s">
        <v>8</v>
      </c>
      <c r="B14" s="14">
        <v>105713</v>
      </c>
      <c r="C14" s="14">
        <v>81093</v>
      </c>
      <c r="D14" s="14">
        <v>98142</v>
      </c>
      <c r="E14" s="14">
        <v>16229</v>
      </c>
      <c r="F14" s="14">
        <v>64709</v>
      </c>
      <c r="G14" s="14">
        <v>108447</v>
      </c>
      <c r="H14" s="14">
        <v>95152</v>
      </c>
      <c r="I14" s="14">
        <v>90931</v>
      </c>
      <c r="J14" s="14">
        <v>69268</v>
      </c>
      <c r="K14" s="14">
        <v>71729</v>
      </c>
      <c r="L14" s="14">
        <v>34523</v>
      </c>
      <c r="M14" s="14">
        <v>23184</v>
      </c>
      <c r="N14" s="12">
        <f t="shared" si="2"/>
        <v>859120</v>
      </c>
      <c r="O14"/>
    </row>
    <row r="15" spans="1:15" ht="18.75" customHeight="1">
      <c r="A15" s="15" t="s">
        <v>9</v>
      </c>
      <c r="B15" s="14">
        <v>13325</v>
      </c>
      <c r="C15" s="14">
        <v>13945</v>
      </c>
      <c r="D15" s="14">
        <v>11419</v>
      </c>
      <c r="E15" s="14">
        <v>2707</v>
      </c>
      <c r="F15" s="14">
        <v>11026</v>
      </c>
      <c r="G15" s="14">
        <v>18621</v>
      </c>
      <c r="H15" s="14">
        <v>14334</v>
      </c>
      <c r="I15" s="14">
        <v>9601</v>
      </c>
      <c r="J15" s="14">
        <v>9155</v>
      </c>
      <c r="K15" s="14">
        <v>8483</v>
      </c>
      <c r="L15" s="14">
        <v>3750</v>
      </c>
      <c r="M15" s="14">
        <v>2400</v>
      </c>
      <c r="N15" s="12">
        <f t="shared" si="2"/>
        <v>118766</v>
      </c>
      <c r="O15"/>
    </row>
    <row r="16" spans="1:14" ht="18.75" customHeight="1">
      <c r="A16" s="16" t="s">
        <v>26</v>
      </c>
      <c r="B16" s="14">
        <f>B17+B18+B19</f>
        <v>24984</v>
      </c>
      <c r="C16" s="14">
        <f>C17+C18+C19</f>
        <v>19167</v>
      </c>
      <c r="D16" s="14">
        <f>D17+D18+D19</f>
        <v>13518</v>
      </c>
      <c r="E16" s="14">
        <f>E17+E18+E19</f>
        <v>3153</v>
      </c>
      <c r="F16" s="14">
        <f aca="true" t="shared" si="5" ref="F16:M16">F17+F18+F19</f>
        <v>14179</v>
      </c>
      <c r="G16" s="14">
        <f t="shared" si="5"/>
        <v>22469</v>
      </c>
      <c r="H16" s="14">
        <f t="shared" si="5"/>
        <v>19001</v>
      </c>
      <c r="I16" s="14">
        <f t="shared" si="5"/>
        <v>16889</v>
      </c>
      <c r="J16" s="14">
        <f t="shared" si="5"/>
        <v>13227</v>
      </c>
      <c r="K16" s="14">
        <f t="shared" si="5"/>
        <v>16011</v>
      </c>
      <c r="L16" s="14">
        <f t="shared" si="5"/>
        <v>5275</v>
      </c>
      <c r="M16" s="14">
        <f t="shared" si="5"/>
        <v>3305</v>
      </c>
      <c r="N16" s="12">
        <f t="shared" si="2"/>
        <v>171178</v>
      </c>
    </row>
    <row r="17" spans="1:15" ht="18.75" customHeight="1">
      <c r="A17" s="15" t="s">
        <v>23</v>
      </c>
      <c r="B17" s="14">
        <v>6567</v>
      </c>
      <c r="C17" s="14">
        <v>5222</v>
      </c>
      <c r="D17" s="14">
        <v>4115</v>
      </c>
      <c r="E17" s="14">
        <v>851</v>
      </c>
      <c r="F17" s="14">
        <v>3796</v>
      </c>
      <c r="G17" s="14">
        <v>7336</v>
      </c>
      <c r="H17" s="14">
        <v>6246</v>
      </c>
      <c r="I17" s="14">
        <v>5197</v>
      </c>
      <c r="J17" s="14">
        <v>4167</v>
      </c>
      <c r="K17" s="14">
        <v>4585</v>
      </c>
      <c r="L17" s="14">
        <v>1928</v>
      </c>
      <c r="M17" s="14">
        <v>994</v>
      </c>
      <c r="N17" s="12">
        <f t="shared" si="2"/>
        <v>51004</v>
      </c>
      <c r="O17"/>
    </row>
    <row r="18" spans="1:15" ht="18.75" customHeight="1">
      <c r="A18" s="15" t="s">
        <v>24</v>
      </c>
      <c r="B18" s="14">
        <v>1043</v>
      </c>
      <c r="C18" s="14">
        <v>699</v>
      </c>
      <c r="D18" s="14">
        <v>710</v>
      </c>
      <c r="E18" s="14">
        <v>138</v>
      </c>
      <c r="F18" s="14">
        <v>567</v>
      </c>
      <c r="G18" s="14">
        <v>1104</v>
      </c>
      <c r="H18" s="14">
        <v>814</v>
      </c>
      <c r="I18" s="14">
        <v>678</v>
      </c>
      <c r="J18" s="14">
        <v>583</v>
      </c>
      <c r="K18" s="14">
        <v>704</v>
      </c>
      <c r="L18" s="14">
        <v>207</v>
      </c>
      <c r="M18" s="14">
        <v>119</v>
      </c>
      <c r="N18" s="12">
        <f t="shared" si="2"/>
        <v>7366</v>
      </c>
      <c r="O18"/>
    </row>
    <row r="19" spans="1:15" ht="18.75" customHeight="1">
      <c r="A19" s="15" t="s">
        <v>25</v>
      </c>
      <c r="B19" s="14">
        <v>17374</v>
      </c>
      <c r="C19" s="14">
        <v>13246</v>
      </c>
      <c r="D19" s="14">
        <v>8693</v>
      </c>
      <c r="E19" s="14">
        <v>2164</v>
      </c>
      <c r="F19" s="14">
        <v>9816</v>
      </c>
      <c r="G19" s="14">
        <v>14029</v>
      </c>
      <c r="H19" s="14">
        <v>11941</v>
      </c>
      <c r="I19" s="14">
        <v>11014</v>
      </c>
      <c r="J19" s="14">
        <v>8477</v>
      </c>
      <c r="K19" s="14">
        <v>10722</v>
      </c>
      <c r="L19" s="14">
        <v>3140</v>
      </c>
      <c r="M19" s="14">
        <v>2192</v>
      </c>
      <c r="N19" s="12">
        <f t="shared" si="2"/>
        <v>112808</v>
      </c>
      <c r="O19"/>
    </row>
    <row r="20" spans="1:15" ht="18.75" customHeight="1">
      <c r="A20" s="17" t="s">
        <v>10</v>
      </c>
      <c r="B20" s="18">
        <f>B21+B22+B23</f>
        <v>161136</v>
      </c>
      <c r="C20" s="18">
        <f>C21+C22+C23</f>
        <v>106184</v>
      </c>
      <c r="D20" s="18">
        <f>D21+D22+D23</f>
        <v>92383</v>
      </c>
      <c r="E20" s="18">
        <f>E21+E22+E23</f>
        <v>16580</v>
      </c>
      <c r="F20" s="18">
        <f aca="true" t="shared" si="6" ref="F20:M20">F21+F22+F23</f>
        <v>70922</v>
      </c>
      <c r="G20" s="18">
        <f t="shared" si="6"/>
        <v>122163</v>
      </c>
      <c r="H20" s="18">
        <f t="shared" si="6"/>
        <v>133670</v>
      </c>
      <c r="I20" s="18">
        <f t="shared" si="6"/>
        <v>127606</v>
      </c>
      <c r="J20" s="18">
        <f t="shared" si="6"/>
        <v>87839</v>
      </c>
      <c r="K20" s="18">
        <f t="shared" si="6"/>
        <v>124986</v>
      </c>
      <c r="L20" s="18">
        <f t="shared" si="6"/>
        <v>49242</v>
      </c>
      <c r="M20" s="18">
        <f t="shared" si="6"/>
        <v>28724</v>
      </c>
      <c r="N20" s="12">
        <f aca="true" t="shared" si="7" ref="N20:N26">SUM(B20:M20)</f>
        <v>1121435</v>
      </c>
      <c r="O20"/>
    </row>
    <row r="21" spans="1:15" ht="18.75" customHeight="1">
      <c r="A21" s="13" t="s">
        <v>11</v>
      </c>
      <c r="B21" s="14">
        <v>86250</v>
      </c>
      <c r="C21" s="14">
        <v>60681</v>
      </c>
      <c r="D21" s="14">
        <v>51237</v>
      </c>
      <c r="E21" s="14">
        <v>9211</v>
      </c>
      <c r="F21" s="14">
        <v>38791</v>
      </c>
      <c r="G21" s="14">
        <v>69951</v>
      </c>
      <c r="H21" s="14">
        <v>77556</v>
      </c>
      <c r="I21" s="14">
        <v>71986</v>
      </c>
      <c r="J21" s="14">
        <v>48993</v>
      </c>
      <c r="K21" s="14">
        <v>67618</v>
      </c>
      <c r="L21" s="14">
        <v>26827</v>
      </c>
      <c r="M21" s="14">
        <v>15358</v>
      </c>
      <c r="N21" s="12">
        <f t="shared" si="7"/>
        <v>624459</v>
      </c>
      <c r="O21"/>
    </row>
    <row r="22" spans="1:15" ht="18.75" customHeight="1">
      <c r="A22" s="13" t="s">
        <v>12</v>
      </c>
      <c r="B22" s="14">
        <v>67834</v>
      </c>
      <c r="C22" s="14">
        <v>39687</v>
      </c>
      <c r="D22" s="14">
        <v>36580</v>
      </c>
      <c r="E22" s="14">
        <v>6387</v>
      </c>
      <c r="F22" s="14">
        <v>27605</v>
      </c>
      <c r="G22" s="14">
        <v>45095</v>
      </c>
      <c r="H22" s="14">
        <v>49721</v>
      </c>
      <c r="I22" s="14">
        <v>50171</v>
      </c>
      <c r="J22" s="14">
        <v>34902</v>
      </c>
      <c r="K22" s="14">
        <v>52316</v>
      </c>
      <c r="L22" s="14">
        <v>20545</v>
      </c>
      <c r="M22" s="14">
        <v>12367</v>
      </c>
      <c r="N22" s="12">
        <f t="shared" si="7"/>
        <v>443210</v>
      </c>
      <c r="O22"/>
    </row>
    <row r="23" spans="1:15" ht="18.75" customHeight="1">
      <c r="A23" s="13" t="s">
        <v>13</v>
      </c>
      <c r="B23" s="14">
        <v>7052</v>
      </c>
      <c r="C23" s="14">
        <v>5816</v>
      </c>
      <c r="D23" s="14">
        <v>4566</v>
      </c>
      <c r="E23" s="14">
        <v>982</v>
      </c>
      <c r="F23" s="14">
        <v>4526</v>
      </c>
      <c r="G23" s="14">
        <v>7117</v>
      </c>
      <c r="H23" s="14">
        <v>6393</v>
      </c>
      <c r="I23" s="14">
        <v>5449</v>
      </c>
      <c r="J23" s="14">
        <v>3944</v>
      </c>
      <c r="K23" s="14">
        <v>5052</v>
      </c>
      <c r="L23" s="14">
        <v>1870</v>
      </c>
      <c r="M23" s="14">
        <v>999</v>
      </c>
      <c r="N23" s="12">
        <f t="shared" si="7"/>
        <v>53766</v>
      </c>
      <c r="O23"/>
    </row>
    <row r="24" spans="1:15" ht="18.75" customHeight="1">
      <c r="A24" s="17" t="s">
        <v>14</v>
      </c>
      <c r="B24" s="14">
        <f>B25+B26</f>
        <v>56934</v>
      </c>
      <c r="C24" s="14">
        <f>C25+C26</f>
        <v>51229</v>
      </c>
      <c r="D24" s="14">
        <f>D25+D26</f>
        <v>45275</v>
      </c>
      <c r="E24" s="14">
        <f>E25+E26</f>
        <v>10710</v>
      </c>
      <c r="F24" s="14">
        <f aca="true" t="shared" si="8" ref="F24:M24">F25+F26</f>
        <v>41067</v>
      </c>
      <c r="G24" s="14">
        <f t="shared" si="8"/>
        <v>66898</v>
      </c>
      <c r="H24" s="14">
        <f t="shared" si="8"/>
        <v>61891</v>
      </c>
      <c r="I24" s="14">
        <f t="shared" si="8"/>
        <v>41835</v>
      </c>
      <c r="J24" s="14">
        <f t="shared" si="8"/>
        <v>37441</v>
      </c>
      <c r="K24" s="14">
        <f t="shared" si="8"/>
        <v>33489</v>
      </c>
      <c r="L24" s="14">
        <f t="shared" si="8"/>
        <v>11759</v>
      </c>
      <c r="M24" s="14">
        <f t="shared" si="8"/>
        <v>5561</v>
      </c>
      <c r="N24" s="12">
        <f t="shared" si="7"/>
        <v>464089</v>
      </c>
      <c r="O24"/>
    </row>
    <row r="25" spans="1:15" ht="18.75" customHeight="1">
      <c r="A25" s="13" t="s">
        <v>15</v>
      </c>
      <c r="B25" s="14">
        <v>36438</v>
      </c>
      <c r="C25" s="14">
        <v>32787</v>
      </c>
      <c r="D25" s="14">
        <v>28976</v>
      </c>
      <c r="E25" s="14">
        <v>6854</v>
      </c>
      <c r="F25" s="14">
        <v>26283</v>
      </c>
      <c r="G25" s="14">
        <v>42815</v>
      </c>
      <c r="H25" s="14">
        <v>39610</v>
      </c>
      <c r="I25" s="14">
        <v>26774</v>
      </c>
      <c r="J25" s="14">
        <v>23962</v>
      </c>
      <c r="K25" s="14">
        <v>21433</v>
      </c>
      <c r="L25" s="14">
        <v>7526</v>
      </c>
      <c r="M25" s="14">
        <v>3559</v>
      </c>
      <c r="N25" s="12">
        <f t="shared" si="7"/>
        <v>297017</v>
      </c>
      <c r="O25"/>
    </row>
    <row r="26" spans="1:15" ht="18.75" customHeight="1">
      <c r="A26" s="13" t="s">
        <v>16</v>
      </c>
      <c r="B26" s="14">
        <v>20496</v>
      </c>
      <c r="C26" s="14">
        <v>18442</v>
      </c>
      <c r="D26" s="14">
        <v>16299</v>
      </c>
      <c r="E26" s="14">
        <v>3856</v>
      </c>
      <c r="F26" s="14">
        <v>14784</v>
      </c>
      <c r="G26" s="14">
        <v>24083</v>
      </c>
      <c r="H26" s="14">
        <v>22281</v>
      </c>
      <c r="I26" s="14">
        <v>15061</v>
      </c>
      <c r="J26" s="14">
        <v>13479</v>
      </c>
      <c r="K26" s="14">
        <v>12056</v>
      </c>
      <c r="L26" s="14">
        <v>4233</v>
      </c>
      <c r="M26" s="14">
        <v>2002</v>
      </c>
      <c r="N26" s="12">
        <f t="shared" si="7"/>
        <v>167072</v>
      </c>
      <c r="O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5" ht="18.75" customHeight="1">
      <c r="A29" s="17" t="s">
        <v>17</v>
      </c>
      <c r="B29" s="22">
        <v>0.9991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73"/>
      <c r="O29"/>
    </row>
    <row r="30" spans="1:15" ht="18.75" customHeight="1">
      <c r="A30" s="17" t="s">
        <v>18</v>
      </c>
      <c r="B30" s="22">
        <v>0.9736</v>
      </c>
      <c r="C30" s="22">
        <v>0.9475</v>
      </c>
      <c r="D30" s="22">
        <v>0.9711</v>
      </c>
      <c r="E30" s="22">
        <v>0.9057</v>
      </c>
      <c r="F30" s="22">
        <v>0.9757</v>
      </c>
      <c r="G30" s="22">
        <v>0.9868</v>
      </c>
      <c r="H30" s="22">
        <v>0.9517</v>
      </c>
      <c r="I30" s="22">
        <v>0.9556</v>
      </c>
      <c r="J30" s="22">
        <v>0.9804</v>
      </c>
      <c r="K30" s="22">
        <v>0.9567</v>
      </c>
      <c r="L30" s="22">
        <v>0.9637</v>
      </c>
      <c r="M30" s="22">
        <v>1</v>
      </c>
      <c r="N30" s="74"/>
      <c r="O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43</v>
      </c>
      <c r="B32" s="23">
        <f>(((+B$8+B$20)*B$29)+(B$24*B$30))/B$7</f>
        <v>0.9962143379035369</v>
      </c>
      <c r="C32" s="23">
        <f aca="true" t="shared" si="9" ref="C32:M32">(((+C$8+C$20)*C$29)+(C$24*C$30))/C$7</f>
        <v>0.9931457400474532</v>
      </c>
      <c r="D32" s="23">
        <f t="shared" si="9"/>
        <v>0.9965187346682488</v>
      </c>
      <c r="E32" s="23">
        <f t="shared" si="9"/>
        <v>0.9857518304812154</v>
      </c>
      <c r="F32" s="23">
        <f t="shared" si="9"/>
        <v>0.9964626903922159</v>
      </c>
      <c r="G32" s="23">
        <f t="shared" si="9"/>
        <v>0.998175301738834</v>
      </c>
      <c r="H32" s="23">
        <f t="shared" si="9"/>
        <v>0.9936376951416513</v>
      </c>
      <c r="I32" s="23">
        <f t="shared" si="9"/>
        <v>0.9954121944713391</v>
      </c>
      <c r="J32" s="23">
        <f t="shared" si="9"/>
        <v>0.9976583918594224</v>
      </c>
      <c r="K32" s="23">
        <f t="shared" si="9"/>
        <v>0.9958283625285167</v>
      </c>
      <c r="L32" s="23">
        <f t="shared" si="9"/>
        <v>0.9972164871209651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5" ht="18.75" customHeight="1">
      <c r="A34" s="2" t="s">
        <v>19</v>
      </c>
      <c r="B34" s="26">
        <v>1.7639</v>
      </c>
      <c r="C34" s="26">
        <v>1.7043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75"/>
      <c r="O34"/>
    </row>
    <row r="35" spans="1:14" ht="18.75" customHeight="1">
      <c r="A35" s="17" t="s">
        <v>21</v>
      </c>
      <c r="B35" s="26">
        <f>B32*B34</f>
        <v>1.7572224706280486</v>
      </c>
      <c r="C35" s="26">
        <f>C32*C34</f>
        <v>1.6926182847628743</v>
      </c>
      <c r="D35" s="26">
        <f>D32*D34</f>
        <v>1.5737023857880985</v>
      </c>
      <c r="E35" s="26">
        <f>E32*E34</f>
        <v>1.9914158479381514</v>
      </c>
      <c r="F35" s="26">
        <f aca="true" t="shared" si="10" ref="F35:M35">F32*F34</f>
        <v>1.8353846294334226</v>
      </c>
      <c r="G35" s="26">
        <f t="shared" si="10"/>
        <v>1.4579348457197407</v>
      </c>
      <c r="H35" s="26">
        <f t="shared" si="10"/>
        <v>1.6934567238299163</v>
      </c>
      <c r="I35" s="26">
        <f t="shared" si="10"/>
        <v>1.6560672679419668</v>
      </c>
      <c r="J35" s="26">
        <f t="shared" si="10"/>
        <v>1.8693125288269996</v>
      </c>
      <c r="K35" s="26">
        <f t="shared" si="10"/>
        <v>1.7840265114698377</v>
      </c>
      <c r="L35" s="26">
        <f t="shared" si="10"/>
        <v>2.12187724129599</v>
      </c>
      <c r="M35" s="26">
        <f t="shared" si="10"/>
        <v>2.089</v>
      </c>
      <c r="N35" s="27"/>
    </row>
    <row r="36" spans="1:15" ht="18.75" customHeight="1">
      <c r="A36" s="61" t="s">
        <v>44</v>
      </c>
      <c r="B36" s="26">
        <v>-0.0006680196</v>
      </c>
      <c r="C36" s="26">
        <v>-0.0055616267</v>
      </c>
      <c r="D36" s="26">
        <v>0</v>
      </c>
      <c r="E36" s="26">
        <v>0</v>
      </c>
      <c r="F36" s="26">
        <v>-0.0013745458</v>
      </c>
      <c r="G36" s="26">
        <v>-0.0010171817</v>
      </c>
      <c r="H36" s="26">
        <v>-0.0012722544</v>
      </c>
      <c r="I36" s="26">
        <v>0</v>
      </c>
      <c r="J36" s="26">
        <v>-0.0004203987</v>
      </c>
      <c r="K36" s="26">
        <v>0</v>
      </c>
      <c r="L36" s="26">
        <v>0</v>
      </c>
      <c r="M36" s="26">
        <v>0</v>
      </c>
      <c r="N36" s="76"/>
      <c r="O36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94</v>
      </c>
      <c r="B38" s="65">
        <f aca="true" t="shared" si="11" ref="B38:M38">B39*B40</f>
        <v>376.64000000000004</v>
      </c>
      <c r="C38" s="65">
        <f t="shared" si="11"/>
        <v>2473.84</v>
      </c>
      <c r="D38" s="65">
        <f t="shared" si="11"/>
        <v>0</v>
      </c>
      <c r="E38" s="65">
        <f t="shared" si="11"/>
        <v>0</v>
      </c>
      <c r="F38" s="65">
        <f t="shared" si="11"/>
        <v>500.76000000000005</v>
      </c>
      <c r="G38" s="65">
        <f t="shared" si="11"/>
        <v>564.96</v>
      </c>
      <c r="H38" s="65">
        <f t="shared" si="11"/>
        <v>706.2</v>
      </c>
      <c r="I38" s="65">
        <f t="shared" si="11"/>
        <v>0</v>
      </c>
      <c r="J38" s="65">
        <f t="shared" si="11"/>
        <v>149.8</v>
      </c>
      <c r="K38" s="65">
        <f t="shared" si="11"/>
        <v>0</v>
      </c>
      <c r="L38" s="65">
        <f t="shared" si="11"/>
        <v>0</v>
      </c>
      <c r="M38" s="65">
        <f t="shared" si="11"/>
        <v>0</v>
      </c>
      <c r="N38" s="28">
        <f>SUM(B38:M38)</f>
        <v>4772.200000000001</v>
      </c>
    </row>
    <row r="39" spans="1:15" ht="18.75" customHeight="1">
      <c r="A39" s="61" t="s">
        <v>46</v>
      </c>
      <c r="B39" s="67">
        <v>88</v>
      </c>
      <c r="C39" s="67">
        <v>578</v>
      </c>
      <c r="D39" s="67">
        <v>0</v>
      </c>
      <c r="E39" s="67">
        <v>0</v>
      </c>
      <c r="F39" s="67">
        <v>117</v>
      </c>
      <c r="G39" s="67">
        <v>132</v>
      </c>
      <c r="H39" s="67">
        <v>165</v>
      </c>
      <c r="I39" s="67">
        <v>0</v>
      </c>
      <c r="J39" s="67">
        <v>35</v>
      </c>
      <c r="K39" s="67">
        <v>0</v>
      </c>
      <c r="L39" s="67">
        <v>0</v>
      </c>
      <c r="M39" s="67">
        <v>0</v>
      </c>
      <c r="N39" s="12">
        <f>SUM(B39:M39)</f>
        <v>1115</v>
      </c>
      <c r="O39"/>
    </row>
    <row r="40" spans="1:15" ht="18.75" customHeight="1">
      <c r="A40" s="61" t="s">
        <v>47</v>
      </c>
      <c r="B40" s="63">
        <v>4.28</v>
      </c>
      <c r="C40" s="63">
        <v>4.28</v>
      </c>
      <c r="D40" s="63">
        <v>0</v>
      </c>
      <c r="E40" s="63">
        <v>0</v>
      </c>
      <c r="F40" s="63">
        <v>4.28</v>
      </c>
      <c r="G40" s="63">
        <v>4.28</v>
      </c>
      <c r="H40" s="63">
        <v>4.28</v>
      </c>
      <c r="I40" s="63">
        <v>0</v>
      </c>
      <c r="J40" s="63">
        <v>4.28</v>
      </c>
      <c r="K40" s="63">
        <v>0</v>
      </c>
      <c r="L40" s="63">
        <v>0</v>
      </c>
      <c r="M40" s="63">
        <v>0</v>
      </c>
      <c r="N40" s="63"/>
      <c r="O40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45</v>
      </c>
      <c r="B42" s="69">
        <f>B43+B44+B45</f>
        <v>884123.7760745257</v>
      </c>
      <c r="C42" s="69">
        <f aca="true" t="shared" si="12" ref="C42:N42">C43+C44+C45</f>
        <v>664452.9408873171</v>
      </c>
      <c r="D42" s="69">
        <f t="shared" si="12"/>
        <v>591482.3365079999</v>
      </c>
      <c r="E42" s="69">
        <f t="shared" si="12"/>
        <v>141157.52954939997</v>
      </c>
      <c r="F42" s="69">
        <f>F43+F44+F45</f>
        <v>517902.51474424306</v>
      </c>
      <c r="G42" s="69">
        <f>G43+G44+G45</f>
        <v>705632.9789140334</v>
      </c>
      <c r="H42" s="69">
        <f t="shared" si="12"/>
        <v>795780.7651461156</v>
      </c>
      <c r="I42" s="69">
        <f t="shared" si="12"/>
        <v>670495.2669062</v>
      </c>
      <c r="J42" s="69">
        <f t="shared" si="12"/>
        <v>585847.5113368907</v>
      </c>
      <c r="K42" s="69">
        <f t="shared" si="12"/>
        <v>620132.96746645</v>
      </c>
      <c r="L42" s="69">
        <f t="shared" si="12"/>
        <v>325389.87495274004</v>
      </c>
      <c r="M42" s="69">
        <f t="shared" si="12"/>
        <v>197287.249</v>
      </c>
      <c r="N42" s="69">
        <f t="shared" si="12"/>
        <v>6699685.711485916</v>
      </c>
    </row>
    <row r="43" spans="1:14" ht="18.75" customHeight="1">
      <c r="A43" s="66" t="s">
        <v>95</v>
      </c>
      <c r="B43" s="63">
        <f aca="true" t="shared" si="13" ref="B43:H43">B35*B7</f>
        <v>884083.2260875601</v>
      </c>
      <c r="C43" s="63">
        <f t="shared" si="13"/>
        <v>664161.41090325</v>
      </c>
      <c r="D43" s="63">
        <f t="shared" si="13"/>
        <v>591482.3365079999</v>
      </c>
      <c r="E43" s="63">
        <f t="shared" si="13"/>
        <v>141157.52954939997</v>
      </c>
      <c r="F43" s="63">
        <f t="shared" si="13"/>
        <v>517789.53473261005</v>
      </c>
      <c r="G43" s="63">
        <f t="shared" si="13"/>
        <v>705560.2789118399</v>
      </c>
      <c r="H43" s="63">
        <f t="shared" si="13"/>
        <v>795672.33514821</v>
      </c>
      <c r="I43" s="63">
        <f>I35*I7</f>
        <v>670495.2669062</v>
      </c>
      <c r="J43" s="63">
        <f>J35*J7</f>
        <v>585829.4613466798</v>
      </c>
      <c r="K43" s="63">
        <f>K35*K7</f>
        <v>620132.96746645</v>
      </c>
      <c r="L43" s="63">
        <f>L35*L7</f>
        <v>325389.87495274004</v>
      </c>
      <c r="M43" s="63">
        <f>M35*M7</f>
        <v>197287.249</v>
      </c>
      <c r="N43" s="65">
        <f>SUM(B43:M43)</f>
        <v>6699041.47151294</v>
      </c>
    </row>
    <row r="44" spans="1:14" ht="18.75" customHeight="1">
      <c r="A44" s="66" t="s">
        <v>96</v>
      </c>
      <c r="B44" s="63">
        <f aca="true" t="shared" si="14" ref="B44:M44">B36*B7</f>
        <v>-336.09001303440004</v>
      </c>
      <c r="C44" s="63">
        <f t="shared" si="14"/>
        <v>-2182.3100159329</v>
      </c>
      <c r="D44" s="63">
        <f t="shared" si="14"/>
        <v>0</v>
      </c>
      <c r="E44" s="63">
        <f t="shared" si="14"/>
        <v>0</v>
      </c>
      <c r="F44" s="63">
        <f t="shared" si="14"/>
        <v>-387.77998836700004</v>
      </c>
      <c r="G44" s="63">
        <f t="shared" si="14"/>
        <v>-492.25999780650005</v>
      </c>
      <c r="H44" s="63">
        <f t="shared" si="14"/>
        <v>-597.7700020944</v>
      </c>
      <c r="I44" s="63">
        <f t="shared" si="14"/>
        <v>0</v>
      </c>
      <c r="J44" s="63">
        <f t="shared" si="14"/>
        <v>-131.7500097891</v>
      </c>
      <c r="K44" s="63">
        <f t="shared" si="14"/>
        <v>0</v>
      </c>
      <c r="L44" s="63">
        <f t="shared" si="14"/>
        <v>0</v>
      </c>
      <c r="M44" s="63">
        <f t="shared" si="14"/>
        <v>0</v>
      </c>
      <c r="N44" s="28">
        <f>SUM(B44:M44)</f>
        <v>-4127.9600270243</v>
      </c>
    </row>
    <row r="45" spans="1:16" ht="18.75" customHeight="1">
      <c r="A45" s="66" t="s">
        <v>48</v>
      </c>
      <c r="B45" s="63">
        <f aca="true" t="shared" si="15" ref="B45:M45">B38</f>
        <v>376.64000000000004</v>
      </c>
      <c r="C45" s="63">
        <f t="shared" si="15"/>
        <v>2473.84</v>
      </c>
      <c r="D45" s="63">
        <f t="shared" si="15"/>
        <v>0</v>
      </c>
      <c r="E45" s="63">
        <f t="shared" si="15"/>
        <v>0</v>
      </c>
      <c r="F45" s="63">
        <f t="shared" si="15"/>
        <v>500.76000000000005</v>
      </c>
      <c r="G45" s="63">
        <f t="shared" si="15"/>
        <v>564.96</v>
      </c>
      <c r="H45" s="63">
        <f t="shared" si="15"/>
        <v>706.2</v>
      </c>
      <c r="I45" s="63">
        <f t="shared" si="15"/>
        <v>0</v>
      </c>
      <c r="J45" s="63">
        <f t="shared" si="15"/>
        <v>149.8</v>
      </c>
      <c r="K45" s="63">
        <f t="shared" si="15"/>
        <v>0</v>
      </c>
      <c r="L45" s="63">
        <f t="shared" si="15"/>
        <v>0</v>
      </c>
      <c r="M45" s="63">
        <f t="shared" si="15"/>
        <v>0</v>
      </c>
      <c r="N45" s="65">
        <f>SUM(B45:M45)</f>
        <v>4772.200000000001</v>
      </c>
      <c r="P45" s="83"/>
    </row>
    <row r="46" spans="1:16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0"/>
      <c r="P46" s="83"/>
    </row>
    <row r="47" spans="1:16" ht="18.75" customHeight="1">
      <c r="A47" s="2" t="s">
        <v>49</v>
      </c>
      <c r="B47" s="28">
        <f aca="true" t="shared" si="16" ref="B47:N47">+B48+B51+B59</f>
        <v>-103918.16</v>
      </c>
      <c r="C47" s="28">
        <f t="shared" si="16"/>
        <v>-102852.24</v>
      </c>
      <c r="D47" s="28">
        <f t="shared" si="16"/>
        <v>-63100.34</v>
      </c>
      <c r="E47" s="28">
        <f t="shared" si="16"/>
        <v>-14251.6</v>
      </c>
      <c r="F47" s="28">
        <f t="shared" si="16"/>
        <v>-49100.04</v>
      </c>
      <c r="G47" s="28">
        <f t="shared" si="16"/>
        <v>-93859.84</v>
      </c>
      <c r="H47" s="28">
        <f t="shared" si="16"/>
        <v>-124399.64</v>
      </c>
      <c r="I47" s="28">
        <f t="shared" si="16"/>
        <v>-59894.82</v>
      </c>
      <c r="J47" s="28">
        <f t="shared" si="16"/>
        <v>-80023.74</v>
      </c>
      <c r="K47" s="28">
        <f t="shared" si="16"/>
        <v>-58686.18</v>
      </c>
      <c r="L47" s="28">
        <f t="shared" si="16"/>
        <v>-44182.76</v>
      </c>
      <c r="M47" s="28">
        <f t="shared" si="16"/>
        <v>-28443.34</v>
      </c>
      <c r="N47" s="28">
        <f t="shared" si="16"/>
        <v>-822712.7</v>
      </c>
      <c r="P47" s="47"/>
    </row>
    <row r="48" spans="1:16" ht="18.75" customHeight="1">
      <c r="A48" s="17" t="s">
        <v>50</v>
      </c>
      <c r="B48" s="29">
        <f>B49+B50</f>
        <v>-100828</v>
      </c>
      <c r="C48" s="29">
        <f>C49+C50</f>
        <v>-102711</v>
      </c>
      <c r="D48" s="29">
        <f>D49+D50</f>
        <v>-60840.5</v>
      </c>
      <c r="E48" s="29">
        <f>E49+E50</f>
        <v>-13524</v>
      </c>
      <c r="F48" s="29">
        <f aca="true" t="shared" si="17" ref="F48:M48">F49+F50</f>
        <v>-47418</v>
      </c>
      <c r="G48" s="29">
        <f t="shared" si="17"/>
        <v>-91707</v>
      </c>
      <c r="H48" s="29">
        <f t="shared" si="17"/>
        <v>-121597</v>
      </c>
      <c r="I48" s="29">
        <f t="shared" si="17"/>
        <v>-56745.5</v>
      </c>
      <c r="J48" s="29">
        <f t="shared" si="17"/>
        <v>-76849.5</v>
      </c>
      <c r="K48" s="29">
        <f t="shared" si="17"/>
        <v>-55485.5</v>
      </c>
      <c r="L48" s="29">
        <f t="shared" si="17"/>
        <v>-42826</v>
      </c>
      <c r="M48" s="29">
        <f t="shared" si="17"/>
        <v>-27681.5</v>
      </c>
      <c r="N48" s="28">
        <f aca="true" t="shared" si="18" ref="N48:N59">SUM(B48:M48)</f>
        <v>-798213.5</v>
      </c>
      <c r="P48" s="40"/>
    </row>
    <row r="49" spans="1:16" ht="18.75" customHeight="1">
      <c r="A49" s="13" t="s">
        <v>51</v>
      </c>
      <c r="B49" s="20">
        <f>ROUND(-B9*$D$3,2)</f>
        <v>-100828</v>
      </c>
      <c r="C49" s="20">
        <f>ROUND(-C9*$D$3,2)</f>
        <v>-102711</v>
      </c>
      <c r="D49" s="20">
        <f>ROUND(-D9*$D$3,2)</f>
        <v>-60840.5</v>
      </c>
      <c r="E49" s="20">
        <f>ROUND(-E9*$D$3,2)</f>
        <v>-13524</v>
      </c>
      <c r="F49" s="20">
        <f aca="true" t="shared" si="19" ref="F49:M49">ROUND(-F9*$D$3,2)</f>
        <v>-47418</v>
      </c>
      <c r="G49" s="20">
        <f t="shared" si="19"/>
        <v>-91707</v>
      </c>
      <c r="H49" s="20">
        <f t="shared" si="19"/>
        <v>-121597</v>
      </c>
      <c r="I49" s="20">
        <f t="shared" si="19"/>
        <v>-56745.5</v>
      </c>
      <c r="J49" s="20">
        <f t="shared" si="19"/>
        <v>-76849.5</v>
      </c>
      <c r="K49" s="20">
        <f t="shared" si="19"/>
        <v>-55485.5</v>
      </c>
      <c r="L49" s="20">
        <f t="shared" si="19"/>
        <v>-42826</v>
      </c>
      <c r="M49" s="20">
        <f t="shared" si="19"/>
        <v>-27681.5</v>
      </c>
      <c r="N49" s="54">
        <f t="shared" si="18"/>
        <v>-798213.5</v>
      </c>
      <c r="O49"/>
      <c r="P49" s="40"/>
    </row>
    <row r="50" spans="1:16" ht="18.75" customHeight="1">
      <c r="A50" s="13" t="s">
        <v>52</v>
      </c>
      <c r="B50" s="20">
        <f>ROUND(B11*$D$3,2)</f>
        <v>0</v>
      </c>
      <c r="C50" s="20">
        <f>ROUND(C11*$D$3,2)</f>
        <v>0</v>
      </c>
      <c r="D50" s="20">
        <f>ROUND(D11*$D$3,2)</f>
        <v>0</v>
      </c>
      <c r="E50" s="20">
        <f>ROUND(E11*$D$3,2)</f>
        <v>0</v>
      </c>
      <c r="F50" s="20">
        <f aca="true" t="shared" si="20" ref="F50:M50">ROUND(F11*$D$3,2)</f>
        <v>0</v>
      </c>
      <c r="G50" s="20">
        <f t="shared" si="20"/>
        <v>0</v>
      </c>
      <c r="H50" s="20">
        <f t="shared" si="20"/>
        <v>0</v>
      </c>
      <c r="I50" s="20">
        <f t="shared" si="20"/>
        <v>0</v>
      </c>
      <c r="J50" s="20">
        <f t="shared" si="20"/>
        <v>0</v>
      </c>
      <c r="K50" s="20">
        <f t="shared" si="20"/>
        <v>0</v>
      </c>
      <c r="L50" s="20">
        <f t="shared" si="20"/>
        <v>0</v>
      </c>
      <c r="M50" s="20">
        <f t="shared" si="20"/>
        <v>0</v>
      </c>
      <c r="N50" s="54">
        <f>SUM(B50:M50)</f>
        <v>0</v>
      </c>
      <c r="O50"/>
      <c r="P50" s="40"/>
    </row>
    <row r="51" spans="1:16" ht="18.75" customHeight="1">
      <c r="A51" s="17" t="s">
        <v>53</v>
      </c>
      <c r="B51" s="29">
        <f>SUM(B52:B58)</f>
        <v>-3090.16</v>
      </c>
      <c r="C51" s="29">
        <f aca="true" t="shared" si="21" ref="C51:M51">SUM(C52:C58)</f>
        <v>-141.24</v>
      </c>
      <c r="D51" s="29">
        <f t="shared" si="21"/>
        <v>-2259.84</v>
      </c>
      <c r="E51" s="29">
        <f t="shared" si="21"/>
        <v>-727.6</v>
      </c>
      <c r="F51" s="29">
        <f t="shared" si="21"/>
        <v>-1682.04</v>
      </c>
      <c r="G51" s="29">
        <f t="shared" si="21"/>
        <v>-2152.84</v>
      </c>
      <c r="H51" s="29">
        <f t="shared" si="21"/>
        <v>-2802.64</v>
      </c>
      <c r="I51" s="29">
        <f t="shared" si="21"/>
        <v>-3149.32</v>
      </c>
      <c r="J51" s="29">
        <f t="shared" si="21"/>
        <v>-3174.24</v>
      </c>
      <c r="K51" s="29">
        <f t="shared" si="21"/>
        <v>-3200.68</v>
      </c>
      <c r="L51" s="29">
        <f t="shared" si="21"/>
        <v>-1356.76</v>
      </c>
      <c r="M51" s="29">
        <f t="shared" si="21"/>
        <v>-761.84</v>
      </c>
      <c r="N51" s="29">
        <f>SUM(N52:N58)</f>
        <v>-24499.199999999997</v>
      </c>
      <c r="P51" s="47"/>
    </row>
    <row r="52" spans="1:15" ht="18.75" customHeight="1">
      <c r="A52" s="13" t="s">
        <v>54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f t="shared" si="18"/>
        <v>0</v>
      </c>
      <c r="O52"/>
    </row>
    <row r="53" spans="1:15" ht="18.75" customHeight="1">
      <c r="A53" s="13" t="s">
        <v>55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</row>
    <row r="54" spans="1:15" ht="18.75" customHeight="1">
      <c r="A54" s="13" t="s">
        <v>56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-500</v>
      </c>
      <c r="I54" s="27">
        <v>-500</v>
      </c>
      <c r="J54" s="27">
        <v>-1000</v>
      </c>
      <c r="K54" s="27">
        <v>-500</v>
      </c>
      <c r="L54" s="27">
        <v>0</v>
      </c>
      <c r="M54" s="27">
        <v>0</v>
      </c>
      <c r="N54" s="27">
        <f t="shared" si="18"/>
        <v>-2500</v>
      </c>
      <c r="O54"/>
    </row>
    <row r="55" spans="1:15" ht="18.75" customHeight="1">
      <c r="A55" s="13" t="s">
        <v>57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8"/>
        <v>0</v>
      </c>
      <c r="O55"/>
    </row>
    <row r="56" spans="1:15" ht="18.75" customHeight="1">
      <c r="A56" s="13" t="s">
        <v>58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f t="shared" si="18"/>
        <v>0</v>
      </c>
      <c r="O56"/>
    </row>
    <row r="57" spans="1:15" ht="18.75" customHeight="1">
      <c r="A57" s="16" t="s">
        <v>59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</row>
    <row r="58" spans="1:15" ht="18.75" customHeight="1">
      <c r="A58" s="16" t="s">
        <v>97</v>
      </c>
      <c r="B58" s="27">
        <v>-3090.16</v>
      </c>
      <c r="C58" s="27">
        <v>-141.24</v>
      </c>
      <c r="D58" s="27">
        <v>-2259.84</v>
      </c>
      <c r="E58" s="27">
        <v>-727.6</v>
      </c>
      <c r="F58" s="27">
        <v>-1682.04</v>
      </c>
      <c r="G58" s="27">
        <v>-2152.84</v>
      </c>
      <c r="H58" s="27">
        <v>-2302.64</v>
      </c>
      <c r="I58" s="27">
        <v>-2649.32</v>
      </c>
      <c r="J58" s="27">
        <v>-2174.24</v>
      </c>
      <c r="K58" s="27">
        <v>-2700.68</v>
      </c>
      <c r="L58" s="27">
        <v>-1356.76</v>
      </c>
      <c r="M58" s="27">
        <v>-761.84</v>
      </c>
      <c r="N58" s="27">
        <f t="shared" si="18"/>
        <v>-21999.199999999997</v>
      </c>
      <c r="O58"/>
    </row>
    <row r="59" spans="1:15" ht="18.75" customHeight="1">
      <c r="A59" s="17" t="s">
        <v>60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27">
        <f t="shared" si="18"/>
        <v>0</v>
      </c>
      <c r="O59"/>
    </row>
    <row r="60" spans="1:14" ht="15" customHeight="1">
      <c r="A60" s="35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20"/>
    </row>
    <row r="61" spans="1:16" ht="15.75">
      <c r="A61" s="2" t="s">
        <v>61</v>
      </c>
      <c r="B61" s="32">
        <f aca="true" t="shared" si="22" ref="B61:M61">+B42+B47</f>
        <v>780205.6160745256</v>
      </c>
      <c r="C61" s="32">
        <f t="shared" si="22"/>
        <v>561600.7008873171</v>
      </c>
      <c r="D61" s="32">
        <f t="shared" si="22"/>
        <v>528381.996508</v>
      </c>
      <c r="E61" s="32">
        <f t="shared" si="22"/>
        <v>126905.92954939997</v>
      </c>
      <c r="F61" s="32">
        <f t="shared" si="22"/>
        <v>468802.4747442431</v>
      </c>
      <c r="G61" s="32">
        <f t="shared" si="22"/>
        <v>611773.1389140334</v>
      </c>
      <c r="H61" s="32">
        <f t="shared" si="22"/>
        <v>671381.1251461155</v>
      </c>
      <c r="I61" s="32">
        <f t="shared" si="22"/>
        <v>610600.4469062</v>
      </c>
      <c r="J61" s="32">
        <f t="shared" si="22"/>
        <v>505823.77133689076</v>
      </c>
      <c r="K61" s="32">
        <f t="shared" si="22"/>
        <v>561446.7874664499</v>
      </c>
      <c r="L61" s="32">
        <f t="shared" si="22"/>
        <v>281207.11495274</v>
      </c>
      <c r="M61" s="32">
        <f t="shared" si="22"/>
        <v>168843.909</v>
      </c>
      <c r="N61" s="32">
        <f>SUM(B61:M61)</f>
        <v>5876973.011485915</v>
      </c>
      <c r="O61"/>
      <c r="P61" s="40"/>
    </row>
    <row r="62" spans="1:16" ht="15" customHeight="1">
      <c r="A62" s="38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6"/>
      <c r="P62" s="37"/>
    </row>
    <row r="63" spans="1:14" ht="15" customHeight="1">
      <c r="A63" s="31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4"/>
    </row>
    <row r="64" spans="1:16" ht="18.75" customHeight="1">
      <c r="A64" s="2" t="s">
        <v>62</v>
      </c>
      <c r="B64" s="42">
        <f>SUM(B65:B78)</f>
        <v>780205.62</v>
      </c>
      <c r="C64" s="42">
        <f aca="true" t="shared" si="23" ref="C64:M64">SUM(C65:C78)</f>
        <v>561600.7</v>
      </c>
      <c r="D64" s="42">
        <f t="shared" si="23"/>
        <v>528382</v>
      </c>
      <c r="E64" s="42">
        <f t="shared" si="23"/>
        <v>126905.93</v>
      </c>
      <c r="F64" s="42">
        <f t="shared" si="23"/>
        <v>468802.47</v>
      </c>
      <c r="G64" s="42">
        <f t="shared" si="23"/>
        <v>611773.14</v>
      </c>
      <c r="H64" s="42">
        <f t="shared" si="23"/>
        <v>671381.12</v>
      </c>
      <c r="I64" s="42">
        <f t="shared" si="23"/>
        <v>610600.45</v>
      </c>
      <c r="J64" s="42">
        <f t="shared" si="23"/>
        <v>505823.77</v>
      </c>
      <c r="K64" s="42">
        <f t="shared" si="23"/>
        <v>561446.79</v>
      </c>
      <c r="L64" s="42">
        <f t="shared" si="23"/>
        <v>281207.11</v>
      </c>
      <c r="M64" s="42">
        <f t="shared" si="23"/>
        <v>168843.91</v>
      </c>
      <c r="N64" s="32">
        <f>SUM(N65:N78)</f>
        <v>5876973.01</v>
      </c>
      <c r="P64" s="40"/>
    </row>
    <row r="65" spans="1:14" ht="18.75" customHeight="1">
      <c r="A65" s="17" t="s">
        <v>101</v>
      </c>
      <c r="B65" s="42">
        <v>159566.83</v>
      </c>
      <c r="C65" s="42">
        <v>155791.3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32">
        <f>SUM(B65:M65)</f>
        <v>315358.13</v>
      </c>
    </row>
    <row r="66" spans="1:14" ht="18.75" customHeight="1">
      <c r="A66" s="17" t="s">
        <v>102</v>
      </c>
      <c r="B66" s="42">
        <v>620638.79</v>
      </c>
      <c r="C66" s="42">
        <v>405809.4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32">
        <f aca="true" t="shared" si="24" ref="N66:N77">SUM(B66:M66)</f>
        <v>1026448.1900000001</v>
      </c>
    </row>
    <row r="67" spans="1:14" ht="18.75" customHeight="1">
      <c r="A67" s="17" t="s">
        <v>82</v>
      </c>
      <c r="B67" s="41">
        <v>0</v>
      </c>
      <c r="C67" s="41">
        <v>0</v>
      </c>
      <c r="D67" s="29">
        <v>528382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29">
        <f t="shared" si="24"/>
        <v>528382</v>
      </c>
    </row>
    <row r="68" spans="1:14" ht="18.75" customHeight="1">
      <c r="A68" s="17" t="s">
        <v>72</v>
      </c>
      <c r="B68" s="41">
        <v>0</v>
      </c>
      <c r="C68" s="41">
        <v>0</v>
      </c>
      <c r="D68" s="41">
        <v>0</v>
      </c>
      <c r="E68" s="29">
        <v>126905.93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t="shared" si="24"/>
        <v>126905.93</v>
      </c>
    </row>
    <row r="69" spans="1:14" ht="18.75" customHeight="1">
      <c r="A69" s="17" t="s">
        <v>73</v>
      </c>
      <c r="B69" s="41">
        <v>0</v>
      </c>
      <c r="C69" s="41">
        <v>0</v>
      </c>
      <c r="D69" s="41">
        <v>0</v>
      </c>
      <c r="E69" s="41">
        <v>0</v>
      </c>
      <c r="F69" s="29">
        <v>468802.47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468802.47</v>
      </c>
    </row>
    <row r="70" spans="1:14" ht="18.75" customHeight="1">
      <c r="A70" s="17" t="s">
        <v>74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2">
        <v>611773.14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611773.14</v>
      </c>
    </row>
    <row r="71" spans="1:14" ht="18.75" customHeight="1">
      <c r="A71" s="17" t="s">
        <v>75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2">
        <v>524537.66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2">
        <f t="shared" si="24"/>
        <v>524537.66</v>
      </c>
    </row>
    <row r="72" spans="1:14" ht="18.75" customHeight="1">
      <c r="A72" s="17" t="s">
        <v>76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2">
        <v>146843.46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146843.46</v>
      </c>
    </row>
    <row r="73" spans="1:14" ht="18.75" customHeight="1">
      <c r="A73" s="17" t="s">
        <v>77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29">
        <v>610600.45</v>
      </c>
      <c r="J73" s="41">
        <v>0</v>
      </c>
      <c r="K73" s="41">
        <v>0</v>
      </c>
      <c r="L73" s="41">
        <v>0</v>
      </c>
      <c r="M73" s="41">
        <v>0</v>
      </c>
      <c r="N73" s="29">
        <f t="shared" si="24"/>
        <v>610600.45</v>
      </c>
    </row>
    <row r="74" spans="1:14" ht="18.75" customHeight="1">
      <c r="A74" s="17" t="s">
        <v>78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29">
        <v>505823.77</v>
      </c>
      <c r="K74" s="41">
        <v>0</v>
      </c>
      <c r="L74" s="41">
        <v>0</v>
      </c>
      <c r="M74" s="41">
        <v>0</v>
      </c>
      <c r="N74" s="32">
        <f t="shared" si="24"/>
        <v>505823.77</v>
      </c>
    </row>
    <row r="75" spans="1:14" ht="18.75" customHeight="1">
      <c r="A75" s="17" t="s">
        <v>79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29">
        <v>561446.79</v>
      </c>
      <c r="L75" s="41">
        <v>0</v>
      </c>
      <c r="M75" s="70"/>
      <c r="N75" s="29">
        <f t="shared" si="24"/>
        <v>561446.79</v>
      </c>
    </row>
    <row r="76" spans="1:14" ht="18.75" customHeight="1">
      <c r="A76" s="17" t="s">
        <v>80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29">
        <v>281207.11</v>
      </c>
      <c r="M76" s="41">
        <v>0</v>
      </c>
      <c r="N76" s="32">
        <f t="shared" si="24"/>
        <v>281207.11</v>
      </c>
    </row>
    <row r="77" spans="1:15" ht="18.75" customHeight="1">
      <c r="A77" s="17" t="s">
        <v>81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29">
        <v>168843.91</v>
      </c>
      <c r="N77" s="29">
        <f t="shared" si="24"/>
        <v>168843.91</v>
      </c>
      <c r="O77"/>
    </row>
    <row r="78" spans="1:15" ht="18.75" customHeight="1">
      <c r="A78" s="38" t="s">
        <v>63</v>
      </c>
      <c r="B78" s="36">
        <v>0</v>
      </c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f>SUM(B78:M78)</f>
        <v>0</v>
      </c>
      <c r="O78"/>
    </row>
    <row r="79" spans="1:14" ht="17.25" customHeight="1">
      <c r="A79" s="77"/>
      <c r="B79" s="78">
        <v>0</v>
      </c>
      <c r="C79" s="78">
        <v>0</v>
      </c>
      <c r="D79" s="78">
        <v>0</v>
      </c>
      <c r="E79" s="78">
        <v>0</v>
      </c>
      <c r="F79" s="78">
        <v>0</v>
      </c>
      <c r="G79" s="78">
        <v>0</v>
      </c>
      <c r="H79" s="78">
        <v>0</v>
      </c>
      <c r="I79" s="78">
        <v>0</v>
      </c>
      <c r="J79" s="78"/>
      <c r="K79" s="78"/>
      <c r="L79" s="78">
        <v>0</v>
      </c>
      <c r="M79" s="78">
        <v>0</v>
      </c>
      <c r="N79" s="78"/>
    </row>
    <row r="80" spans="1:14" ht="15" customHeight="1">
      <c r="A80" s="43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5"/>
    </row>
    <row r="81" spans="1:14" ht="18.75" customHeight="1">
      <c r="A81" s="2" t="s">
        <v>99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32"/>
    </row>
    <row r="82" spans="1:14" ht="18.75" customHeight="1">
      <c r="A82" s="17" t="s">
        <v>103</v>
      </c>
      <c r="B82" s="52">
        <v>1.9680843917057267</v>
      </c>
      <c r="C82" s="52">
        <v>1.9651333473995147</v>
      </c>
      <c r="D82" s="52">
        <v>0</v>
      </c>
      <c r="E82" s="52">
        <v>0</v>
      </c>
      <c r="F82" s="41">
        <v>0</v>
      </c>
      <c r="G82" s="41">
        <v>0</v>
      </c>
      <c r="H82" s="52">
        <v>0</v>
      </c>
      <c r="I82" s="52">
        <v>0</v>
      </c>
      <c r="J82" s="52">
        <v>0</v>
      </c>
      <c r="K82" s="41">
        <v>0</v>
      </c>
      <c r="L82" s="52">
        <v>0</v>
      </c>
      <c r="M82" s="52">
        <v>0</v>
      </c>
      <c r="N82" s="32"/>
    </row>
    <row r="83" spans="1:14" ht="18.75" customHeight="1">
      <c r="A83" s="17" t="s">
        <v>104</v>
      </c>
      <c r="B83" s="52">
        <v>1.710599638362681</v>
      </c>
      <c r="C83" s="52">
        <v>1.6058173301478174</v>
      </c>
      <c r="D83" s="52">
        <v>0</v>
      </c>
      <c r="E83" s="52">
        <v>0</v>
      </c>
      <c r="F83" s="41">
        <v>0</v>
      </c>
      <c r="G83" s="41">
        <v>0</v>
      </c>
      <c r="H83" s="52">
        <v>0</v>
      </c>
      <c r="I83" s="52">
        <v>0</v>
      </c>
      <c r="J83" s="52">
        <v>0</v>
      </c>
      <c r="K83" s="41">
        <v>0</v>
      </c>
      <c r="L83" s="52">
        <v>0</v>
      </c>
      <c r="M83" s="52">
        <v>0</v>
      </c>
      <c r="N83" s="32"/>
    </row>
    <row r="84" spans="1:14" ht="18.75" customHeight="1">
      <c r="A84" s="17" t="s">
        <v>93</v>
      </c>
      <c r="B84" s="52">
        <v>0</v>
      </c>
      <c r="C84" s="52">
        <v>0</v>
      </c>
      <c r="D84" s="24">
        <v>1.5737023950789402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29"/>
    </row>
    <row r="85" spans="1:14" ht="18.75" customHeight="1">
      <c r="A85" s="17" t="s">
        <v>83</v>
      </c>
      <c r="B85" s="52">
        <v>0</v>
      </c>
      <c r="C85" s="52">
        <v>0</v>
      </c>
      <c r="D85" s="52">
        <v>0</v>
      </c>
      <c r="E85" s="52">
        <v>1.991415854295106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84</v>
      </c>
      <c r="B86" s="52">
        <v>0</v>
      </c>
      <c r="C86" s="52">
        <v>0</v>
      </c>
      <c r="D86" s="52">
        <v>0</v>
      </c>
      <c r="E86" s="52">
        <v>0</v>
      </c>
      <c r="F86" s="52">
        <v>1.8353846126579587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85</v>
      </c>
      <c r="B87" s="52">
        <v>0</v>
      </c>
      <c r="C87" s="52">
        <v>0</v>
      </c>
      <c r="D87" s="52">
        <v>0</v>
      </c>
      <c r="E87" s="52">
        <v>0</v>
      </c>
      <c r="F87" s="41">
        <v>0</v>
      </c>
      <c r="G87" s="52">
        <v>1.4579348479682608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86</v>
      </c>
      <c r="B88" s="52">
        <v>0</v>
      </c>
      <c r="C88" s="52">
        <v>0</v>
      </c>
      <c r="D88" s="52">
        <v>0</v>
      </c>
      <c r="E88" s="52">
        <v>0</v>
      </c>
      <c r="F88" s="41">
        <v>0</v>
      </c>
      <c r="G88" s="41">
        <v>0</v>
      </c>
      <c r="H88" s="52">
        <v>1.7125991053223848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32"/>
    </row>
    <row r="89" spans="1:14" ht="18.75" customHeight="1">
      <c r="A89" s="17" t="s">
        <v>87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41">
        <v>0</v>
      </c>
      <c r="H89" s="52">
        <v>1.6314537301852237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88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0</v>
      </c>
      <c r="I90" s="52">
        <v>1.6560672755833945</v>
      </c>
      <c r="J90" s="52">
        <v>0</v>
      </c>
      <c r="K90" s="41">
        <v>0</v>
      </c>
      <c r="L90" s="52">
        <v>0</v>
      </c>
      <c r="M90" s="52">
        <v>0</v>
      </c>
      <c r="N90" s="29"/>
    </row>
    <row r="91" spans="1:14" ht="18.75" customHeight="1">
      <c r="A91" s="17" t="s">
        <v>89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0</v>
      </c>
      <c r="I91" s="52">
        <v>0</v>
      </c>
      <c r="J91" s="52">
        <v>1.8693125245299034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90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0</v>
      </c>
      <c r="J92" s="52">
        <v>0</v>
      </c>
      <c r="K92" s="24">
        <v>1.7840265187584687</v>
      </c>
      <c r="L92" s="52">
        <v>0</v>
      </c>
      <c r="M92" s="52">
        <v>0</v>
      </c>
      <c r="N92" s="29"/>
    </row>
    <row r="93" spans="1:14" ht="18.75" customHeight="1">
      <c r="A93" s="17" t="s">
        <v>91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0</v>
      </c>
      <c r="K93" s="52">
        <v>0</v>
      </c>
      <c r="L93" s="52">
        <v>2.121877208999022</v>
      </c>
      <c r="M93" s="52">
        <v>0</v>
      </c>
      <c r="N93" s="71"/>
    </row>
    <row r="94" spans="1:15" ht="18.75" customHeight="1">
      <c r="A94" s="38" t="s">
        <v>92</v>
      </c>
      <c r="B94" s="53">
        <v>0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7">
        <v>2.089000010588622</v>
      </c>
      <c r="N94" s="58"/>
      <c r="O94"/>
    </row>
    <row r="95" ht="21" customHeight="1">
      <c r="A95" s="46" t="s">
        <v>98</v>
      </c>
    </row>
    <row r="98" ht="14.25">
      <c r="B98" s="48"/>
    </row>
    <row r="99" ht="14.25">
      <c r="H99" s="49"/>
    </row>
    <row r="101" spans="8:11" ht="14.25">
      <c r="H101" s="50"/>
      <c r="I101" s="51"/>
      <c r="J101" s="51"/>
      <c r="K101" s="51"/>
    </row>
  </sheetData>
  <sheetProtection/>
  <mergeCells count="6">
    <mergeCell ref="A79:N79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2015-03-18T19:42:26Z</dcterms:modified>
  <cp:category/>
  <cp:version/>
  <cp:contentType/>
  <cp:contentStatus/>
</cp:coreProperties>
</file>