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<sst xmlns="http://schemas.openxmlformats.org/spreadsheetml/2006/main" count="108" uniqueCount="107">
  <si>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</si>
  <si>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</si>
  <si>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</si>
  <si>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</si>
  <si>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</si>
  <si>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</si>
  <si>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</si>
  <si>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</si>
  <si>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</si>
  <si>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</si>
  <si>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</si>
  <si>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</si>
  <si>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</si>
  <si>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</si>
  <si>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</si>
  <si>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</si>
  <si>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</si>
  <si>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</si>
  <si>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</si>
  <si>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</si>
  <si>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</si>
  <si>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</si>
  <si>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</si>
  <si>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</si>
  <si>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</si>
  <si>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</si>
  <si>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</si>
  <si>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</si>
  <si>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</si>
  <si>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</si>
  <si>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</si>
  <si>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</si>
  <si>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</si>
  <si>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</si>
  <si>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</si>
  <si>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</si>
  <si>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</si>
  <si>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</si>
  <si>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</si>
  <si>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</si>
  <si>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</si>
  <si>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</si>
  <si>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</si>
  <si>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</si>
  <si>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</si>
  <si>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</si>
  <si>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</si>
  <si>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</si>
  <si>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</si>
  <si>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</si>
  <si>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</si>
  <si>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</si>
  <si>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</si>
  <si>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</si>
  <si>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</si>
  <si>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</si>
  <si>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</si>
  <si>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</si>
  <si>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</si>
  <si>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</si>
  <si>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</si>
  <si>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</si>
  <si>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</si>
  <si>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</si>
  <si>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</si>
  <si>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</si>
  <si>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</si>
  <si>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</si>
  <si>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</si>
  <si>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</si>
  <si>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</si>
  <si>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</si>
  <si>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</si>
  <si>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</si>
  <si>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</si>
  <si>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</si>
  <si>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</si>
  <si>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</si>
  <si>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</si>
  <si>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</si>
  <si>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</si>
  <si>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</si>
  <si>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</si>
  <si>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</si>
  <si>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</si>
  <si>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</si>
  <si>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</si>
  <si>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</si>
  <si>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</si>
  <si>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</si>
  <si>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</si>
  <si>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</si>
  <si>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</si>
  <si>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</si>
  <si>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</si>
  <si>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</si>
  <si>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</si>
  <si>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</si>
  <si>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</si>
  <si>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</si>
  <si>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</si>
  <si>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</si>
  <si>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</si>
  <si>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OPERAÇÃO 06/03/15 - VENCIMENTO 13/03/15</t>
  </si>
  <si>
    <t>7.3. Revisão de Remuneração pelo Transporte Coletivo (1)</t>
  </si>
  <si>
    <t>10. Tarifa de Remuneração por Passageiro (2)</t>
  </si>
  <si>
    <t>Nota: (1) Revisão de passageiros, processada pelo sistema de bilhetagem eletrônica, dia 05/03/15, áreas 5.0 e 6.0, total de 293.280 passageiros. 
               (2) Tarifa de remuneração de cada cooperativa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</si>
</sst>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4600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21">
      <c r="A2" s="72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3" t="s">
        <v>3</v>
      </c>
      <c r="B4" s="73" t="s">
        <v>46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 t="s">
        <v>4</v>
      </c>
    </row>
    <row r="5" spans="1:14" ht="42" customHeight="1">
      <c r="A5" s="73"/>
      <c r="B5" s="4" t="s">
        <v>0</v>
      </c>
      <c r="C5" s="4" t="s">
        <v>1</v>
      </c>
      <c r="D5" s="4" t="s">
        <v>44</v>
      </c>
      <c r="E5" s="4" t="s">
        <v>68</v>
      </c>
      <c r="F5" s="4" t="s">
        <v>67</v>
      </c>
      <c r="G5" s="4" t="s">
        <v>69</v>
      </c>
      <c r="H5" s="4" t="s">
        <v>70</v>
      </c>
      <c r="I5" s="4" t="s">
        <v>71</v>
      </c>
      <c r="J5" s="4" t="s">
        <v>72</v>
      </c>
      <c r="K5" s="4" t="s">
        <v>71</v>
      </c>
      <c r="L5" s="4" t="s">
        <v>73</v>
      </c>
      <c r="M5" s="4" t="s">
        <v>74</v>
      </c>
      <c r="N5" s="73"/>
    </row>
    <row r="6" spans="1:14" ht="20.25" customHeight="1">
      <c r="A6" s="73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3"/>
    </row>
    <row r="7" spans="1:16" ht="18.75" customHeight="1">
      <c r="A7" s="9" t="s">
        <v>5</v>
      </c>
      <c r="B7" s="10">
        <f>B8+B20+B24</f>
        <v>504359</v>
      </c>
      <c r="C7" s="10">
        <f>C8+C20+C24</f>
        <v>384958</v>
      </c>
      <c r="D7" s="10">
        <f>D8+D20+D24</f>
        <v>383836</v>
      </c>
      <c r="E7" s="10">
        <f>E8+E20+E24</f>
        <v>76315</v>
      </c>
      <c r="F7" s="10">
        <f aca="true" t="shared" si="0" ref="F7:M7">F8+F20+F24</f>
        <v>305343</v>
      </c>
      <c r="G7" s="10">
        <f t="shared" si="0"/>
        <v>511363</v>
      </c>
      <c r="H7" s="10">
        <f t="shared" si="0"/>
        <v>449516</v>
      </c>
      <c r="I7" s="10">
        <f t="shared" si="0"/>
        <v>423532</v>
      </c>
      <c r="J7" s="10">
        <f t="shared" si="0"/>
        <v>315721</v>
      </c>
      <c r="K7" s="10">
        <f t="shared" si="0"/>
        <v>370708</v>
      </c>
      <c r="L7" s="10">
        <f t="shared" si="0"/>
        <v>165537</v>
      </c>
      <c r="M7" s="10">
        <f t="shared" si="0"/>
        <v>93905</v>
      </c>
      <c r="N7" s="10">
        <f>+N8+N20+N24</f>
        <v>3985093</v>
      </c>
      <c r="O7"/>
      <c r="P7" s="39"/>
    </row>
    <row r="8" spans="1:15" ht="18.75" customHeight="1">
      <c r="A8" s="11" t="s">
        <v>31</v>
      </c>
      <c r="B8" s="12">
        <f>+B9+B12+B16</f>
        <v>287536</v>
      </c>
      <c r="C8" s="12">
        <f>+C9+C12+C16</f>
        <v>232185</v>
      </c>
      <c r="D8" s="12">
        <f>+D9+D12+D16</f>
        <v>244251</v>
      </c>
      <c r="E8" s="12">
        <f>+E9+E12+E16</f>
        <v>46800</v>
      </c>
      <c r="F8" s="12">
        <f aca="true" t="shared" si="1" ref="F8:M8">+F9+F12+F16</f>
        <v>184964</v>
      </c>
      <c r="G8" s="12">
        <f t="shared" si="1"/>
        <v>314179</v>
      </c>
      <c r="H8" s="12">
        <f t="shared" si="1"/>
        <v>264840</v>
      </c>
      <c r="I8" s="12">
        <f t="shared" si="1"/>
        <v>249779</v>
      </c>
      <c r="J8" s="12">
        <f t="shared" si="1"/>
        <v>189479</v>
      </c>
      <c r="K8" s="12">
        <f t="shared" si="1"/>
        <v>205187</v>
      </c>
      <c r="L8" s="12">
        <f t="shared" si="1"/>
        <v>100597</v>
      </c>
      <c r="M8" s="12">
        <f t="shared" si="1"/>
        <v>60158</v>
      </c>
      <c r="N8" s="12">
        <f>SUM(B8:M8)</f>
        <v>2379955</v>
      </c>
      <c r="O8"/>
    </row>
    <row r="9" spans="1:15" ht="18.75" customHeight="1">
      <c r="A9" s="13" t="s">
        <v>6</v>
      </c>
      <c r="B9" s="14">
        <v>34166</v>
      </c>
      <c r="C9" s="14">
        <v>34600</v>
      </c>
      <c r="D9" s="14">
        <v>21830</v>
      </c>
      <c r="E9" s="14">
        <v>4834</v>
      </c>
      <c r="F9" s="14">
        <v>17225</v>
      </c>
      <c r="G9" s="14">
        <v>33188</v>
      </c>
      <c r="H9" s="14">
        <v>39643</v>
      </c>
      <c r="I9" s="14">
        <v>20534</v>
      </c>
      <c r="J9" s="14">
        <v>24858</v>
      </c>
      <c r="K9" s="14">
        <v>19823</v>
      </c>
      <c r="L9" s="14">
        <v>14890</v>
      </c>
      <c r="M9" s="14">
        <v>8877</v>
      </c>
      <c r="N9" s="12">
        <f aca="true" t="shared" si="2" ref="N9:N19">SUM(B9:M9)</f>
        <v>274468</v>
      </c>
      <c r="O9"/>
    </row>
    <row r="10" spans="1:15" ht="18.75" customHeight="1">
      <c r="A10" s="15" t="s">
        <v>7</v>
      </c>
      <c r="B10" s="14">
        <f>+B9-B11</f>
        <v>34166</v>
      </c>
      <c r="C10" s="14">
        <f>+C9-C11</f>
        <v>34600</v>
      </c>
      <c r="D10" s="14">
        <f>+D9-D11</f>
        <v>21830</v>
      </c>
      <c r="E10" s="14">
        <f>+E9-E11</f>
        <v>4834</v>
      </c>
      <c r="F10" s="14">
        <f aca="true" t="shared" si="3" ref="F10:M10">+F9-F11</f>
        <v>17225</v>
      </c>
      <c r="G10" s="14">
        <f t="shared" si="3"/>
        <v>33188</v>
      </c>
      <c r="H10" s="14">
        <f t="shared" si="3"/>
        <v>39643</v>
      </c>
      <c r="I10" s="14">
        <f t="shared" si="3"/>
        <v>20534</v>
      </c>
      <c r="J10" s="14">
        <f t="shared" si="3"/>
        <v>24858</v>
      </c>
      <c r="K10" s="14">
        <f t="shared" si="3"/>
        <v>19823</v>
      </c>
      <c r="L10" s="14">
        <f t="shared" si="3"/>
        <v>14890</v>
      </c>
      <c r="M10" s="14">
        <f t="shared" si="3"/>
        <v>8877</v>
      </c>
      <c r="N10" s="12">
        <f t="shared" si="2"/>
        <v>274468</v>
      </c>
      <c r="O10"/>
    </row>
    <row r="11" spans="1:15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26</v>
      </c>
      <c r="B12" s="14">
        <f>B13+B14+B15</f>
        <v>233087</v>
      </c>
      <c r="C12" s="14">
        <f>C13+C14+C15</f>
        <v>182116</v>
      </c>
      <c r="D12" s="14">
        <f>D13+D14+D15</f>
        <v>210995</v>
      </c>
      <c r="E12" s="14">
        <f>E13+E14+E15</f>
        <v>39123</v>
      </c>
      <c r="F12" s="14">
        <f aca="true" t="shared" si="4" ref="F12:M12">F13+F14+F15</f>
        <v>154923</v>
      </c>
      <c r="G12" s="14">
        <f t="shared" si="4"/>
        <v>261061</v>
      </c>
      <c r="H12" s="14">
        <f t="shared" si="4"/>
        <v>210078</v>
      </c>
      <c r="I12" s="14">
        <f t="shared" si="4"/>
        <v>215267</v>
      </c>
      <c r="J12" s="14">
        <f t="shared" si="4"/>
        <v>153858</v>
      </c>
      <c r="K12" s="14">
        <f t="shared" si="4"/>
        <v>171489</v>
      </c>
      <c r="L12" s="14">
        <f t="shared" si="4"/>
        <v>81047</v>
      </c>
      <c r="M12" s="14">
        <f t="shared" si="4"/>
        <v>48582</v>
      </c>
      <c r="N12" s="12">
        <f t="shared" si="2"/>
        <v>1961626</v>
      </c>
      <c r="O12"/>
    </row>
    <row r="13" spans="1:15" ht="18.75" customHeight="1">
      <c r="A13" s="15" t="s">
        <v>9</v>
      </c>
      <c r="B13" s="14">
        <v>111999</v>
      </c>
      <c r="C13" s="14">
        <v>89100</v>
      </c>
      <c r="D13" s="14">
        <v>99541</v>
      </c>
      <c r="E13" s="14">
        <v>18671</v>
      </c>
      <c r="F13" s="14">
        <v>72883</v>
      </c>
      <c r="G13" s="14">
        <v>125808</v>
      </c>
      <c r="H13" s="14">
        <v>105965</v>
      </c>
      <c r="I13" s="14">
        <v>107750</v>
      </c>
      <c r="J13" s="14">
        <v>74940</v>
      </c>
      <c r="K13" s="14">
        <v>84159</v>
      </c>
      <c r="L13" s="14">
        <v>39726</v>
      </c>
      <c r="M13" s="14">
        <v>23315</v>
      </c>
      <c r="N13" s="12">
        <f t="shared" si="2"/>
        <v>953857</v>
      </c>
      <c r="O13"/>
    </row>
    <row r="14" spans="1:15" ht="18.75" customHeight="1">
      <c r="A14" s="15" t="s">
        <v>10</v>
      </c>
      <c r="B14" s="14">
        <v>108068</v>
      </c>
      <c r="C14" s="14">
        <v>80339</v>
      </c>
      <c r="D14" s="14">
        <v>100615</v>
      </c>
      <c r="E14" s="14">
        <v>17758</v>
      </c>
      <c r="F14" s="14">
        <v>70997</v>
      </c>
      <c r="G14" s="14">
        <v>116730</v>
      </c>
      <c r="H14" s="14">
        <v>91634</v>
      </c>
      <c r="I14" s="14">
        <v>97428</v>
      </c>
      <c r="J14" s="14">
        <v>70164</v>
      </c>
      <c r="K14" s="14">
        <v>78493</v>
      </c>
      <c r="L14" s="14">
        <v>37434</v>
      </c>
      <c r="M14" s="14">
        <v>23063</v>
      </c>
      <c r="N14" s="12">
        <f t="shared" si="2"/>
        <v>892723</v>
      </c>
      <c r="O14"/>
    </row>
    <row r="15" spans="1:15" ht="18.75" customHeight="1">
      <c r="A15" s="15" t="s">
        <v>11</v>
      </c>
      <c r="B15" s="14">
        <v>13020</v>
      </c>
      <c r="C15" s="14">
        <v>12677</v>
      </c>
      <c r="D15" s="14">
        <v>10839</v>
      </c>
      <c r="E15" s="14">
        <v>2694</v>
      </c>
      <c r="F15" s="14">
        <v>11043</v>
      </c>
      <c r="G15" s="14">
        <v>18523</v>
      </c>
      <c r="H15" s="14">
        <v>12479</v>
      </c>
      <c r="I15" s="14">
        <v>10089</v>
      </c>
      <c r="J15" s="14">
        <v>8754</v>
      </c>
      <c r="K15" s="14">
        <v>8837</v>
      </c>
      <c r="L15" s="14">
        <v>3887</v>
      </c>
      <c r="M15" s="14">
        <v>2204</v>
      </c>
      <c r="N15" s="12">
        <f t="shared" si="2"/>
        <v>115046</v>
      </c>
      <c r="O15"/>
    </row>
    <row r="16" spans="1:14" ht="18.75" customHeight="1">
      <c r="A16" s="16" t="s">
        <v>30</v>
      </c>
      <c r="B16" s="14">
        <f>B17+B18+B19</f>
        <v>20283</v>
      </c>
      <c r="C16" s="14">
        <f>C17+C18+C19</f>
        <v>15469</v>
      </c>
      <c r="D16" s="14">
        <f>D17+D18+D19</f>
        <v>11426</v>
      </c>
      <c r="E16" s="14">
        <f>E17+E18+E19</f>
        <v>2843</v>
      </c>
      <c r="F16" s="14">
        <f aca="true" t="shared" si="5" ref="F16:M16">F17+F18+F19</f>
        <v>12816</v>
      </c>
      <c r="G16" s="14">
        <f t="shared" si="5"/>
        <v>19930</v>
      </c>
      <c r="H16" s="14">
        <f t="shared" si="5"/>
        <v>15119</v>
      </c>
      <c r="I16" s="14">
        <f t="shared" si="5"/>
        <v>13978</v>
      </c>
      <c r="J16" s="14">
        <f t="shared" si="5"/>
        <v>10763</v>
      </c>
      <c r="K16" s="14">
        <f t="shared" si="5"/>
        <v>13875</v>
      </c>
      <c r="L16" s="14">
        <f t="shared" si="5"/>
        <v>4660</v>
      </c>
      <c r="M16" s="14">
        <f t="shared" si="5"/>
        <v>2699</v>
      </c>
      <c r="N16" s="12">
        <f t="shared" si="2"/>
        <v>143861</v>
      </c>
    </row>
    <row r="17" spans="1:15" ht="18.75" customHeight="1">
      <c r="A17" s="15" t="s">
        <v>27</v>
      </c>
      <c r="B17" s="14">
        <v>6078</v>
      </c>
      <c r="C17" s="14">
        <v>5033</v>
      </c>
      <c r="D17" s="14">
        <v>3878</v>
      </c>
      <c r="E17" s="14">
        <v>888</v>
      </c>
      <c r="F17" s="14">
        <v>3878</v>
      </c>
      <c r="G17" s="14">
        <v>7182</v>
      </c>
      <c r="H17" s="14">
        <v>5504</v>
      </c>
      <c r="I17" s="14">
        <v>5054</v>
      </c>
      <c r="J17" s="14">
        <v>3837</v>
      </c>
      <c r="K17" s="14">
        <v>4662</v>
      </c>
      <c r="L17" s="14">
        <v>1904</v>
      </c>
      <c r="M17" s="14">
        <v>981</v>
      </c>
      <c r="N17" s="12">
        <f t="shared" si="2"/>
        <v>48879</v>
      </c>
      <c r="O17"/>
    </row>
    <row r="18" spans="1:15" ht="18.75" customHeight="1">
      <c r="A18" s="15" t="s">
        <v>28</v>
      </c>
      <c r="B18" s="14">
        <v>941</v>
      </c>
      <c r="C18" s="14">
        <v>585</v>
      </c>
      <c r="D18" s="14">
        <v>698</v>
      </c>
      <c r="E18" s="14">
        <v>131</v>
      </c>
      <c r="F18" s="14">
        <v>598</v>
      </c>
      <c r="G18" s="14">
        <v>1031</v>
      </c>
      <c r="H18" s="14">
        <v>719</v>
      </c>
      <c r="I18" s="14">
        <v>642</v>
      </c>
      <c r="J18" s="14">
        <v>503</v>
      </c>
      <c r="K18" s="14">
        <v>624</v>
      </c>
      <c r="L18" s="14">
        <v>223</v>
      </c>
      <c r="M18" s="14">
        <v>125</v>
      </c>
      <c r="N18" s="12">
        <f t="shared" si="2"/>
        <v>6820</v>
      </c>
      <c r="O18"/>
    </row>
    <row r="19" spans="1:15" ht="18.75" customHeight="1">
      <c r="A19" s="15" t="s">
        <v>29</v>
      </c>
      <c r="B19" s="14">
        <v>13264</v>
      </c>
      <c r="C19" s="14">
        <v>9851</v>
      </c>
      <c r="D19" s="14">
        <v>6850</v>
      </c>
      <c r="E19" s="14">
        <v>1824</v>
      </c>
      <c r="F19" s="14">
        <v>8340</v>
      </c>
      <c r="G19" s="14">
        <v>11717</v>
      </c>
      <c r="H19" s="14">
        <v>8896</v>
      </c>
      <c r="I19" s="14">
        <v>8282</v>
      </c>
      <c r="J19" s="14">
        <v>6423</v>
      </c>
      <c r="K19" s="14">
        <v>8589</v>
      </c>
      <c r="L19" s="14">
        <v>2533</v>
      </c>
      <c r="M19" s="14">
        <v>1593</v>
      </c>
      <c r="N19" s="12">
        <f t="shared" si="2"/>
        <v>88162</v>
      </c>
      <c r="O19"/>
    </row>
    <row r="20" spans="1:15" ht="18.75" customHeight="1">
      <c r="A20" s="17" t="s">
        <v>12</v>
      </c>
      <c r="B20" s="18">
        <f>B21+B22+B23</f>
        <v>157690</v>
      </c>
      <c r="C20" s="18">
        <f>C21+C22+C23</f>
        <v>102359</v>
      </c>
      <c r="D20" s="18">
        <f>D21+D22+D23</f>
        <v>92151</v>
      </c>
      <c r="E20" s="18">
        <f>E21+E22+E23</f>
        <v>17842</v>
      </c>
      <c r="F20" s="18">
        <f aca="true" t="shared" si="6" ref="F20:M20">F21+F22+F23</f>
        <v>75958</v>
      </c>
      <c r="G20" s="18">
        <f t="shared" si="6"/>
        <v>127324</v>
      </c>
      <c r="H20" s="18">
        <f t="shared" si="6"/>
        <v>126048</v>
      </c>
      <c r="I20" s="18">
        <f t="shared" si="6"/>
        <v>128442</v>
      </c>
      <c r="J20" s="18">
        <f t="shared" si="6"/>
        <v>87267</v>
      </c>
      <c r="K20" s="18">
        <f t="shared" si="6"/>
        <v>128567</v>
      </c>
      <c r="L20" s="18">
        <f t="shared" si="6"/>
        <v>52353</v>
      </c>
      <c r="M20" s="18">
        <f t="shared" si="6"/>
        <v>28111</v>
      </c>
      <c r="N20" s="12">
        <f aca="true" t="shared" si="7" ref="N20:N26">SUM(B20:M20)</f>
        <v>1124112</v>
      </c>
      <c r="O20"/>
    </row>
    <row r="21" spans="1:15" ht="18.75" customHeight="1">
      <c r="A21" s="13" t="s">
        <v>13</v>
      </c>
      <c r="B21" s="14">
        <v>84530</v>
      </c>
      <c r="C21" s="14">
        <v>58331</v>
      </c>
      <c r="D21" s="14">
        <v>51293</v>
      </c>
      <c r="E21" s="14">
        <v>9939</v>
      </c>
      <c r="F21" s="14">
        <v>41632</v>
      </c>
      <c r="G21" s="14">
        <v>72809</v>
      </c>
      <c r="H21" s="14">
        <v>72892</v>
      </c>
      <c r="I21" s="14">
        <v>73317</v>
      </c>
      <c r="J21" s="14">
        <v>49059</v>
      </c>
      <c r="K21" s="14">
        <v>70195</v>
      </c>
      <c r="L21" s="14">
        <v>28755</v>
      </c>
      <c r="M21" s="14">
        <v>15189</v>
      </c>
      <c r="N21" s="12">
        <f t="shared" si="7"/>
        <v>627941</v>
      </c>
      <c r="O21"/>
    </row>
    <row r="22" spans="1:15" ht="18.75" customHeight="1">
      <c r="A22" s="13" t="s">
        <v>14</v>
      </c>
      <c r="B22" s="14">
        <v>66323</v>
      </c>
      <c r="C22" s="14">
        <v>38632</v>
      </c>
      <c r="D22" s="14">
        <v>36492</v>
      </c>
      <c r="E22" s="14">
        <v>6928</v>
      </c>
      <c r="F22" s="14">
        <v>29814</v>
      </c>
      <c r="G22" s="14">
        <v>47414</v>
      </c>
      <c r="H22" s="14">
        <v>47698</v>
      </c>
      <c r="I22" s="14">
        <v>49825</v>
      </c>
      <c r="J22" s="14">
        <v>34510</v>
      </c>
      <c r="K22" s="14">
        <v>53241</v>
      </c>
      <c r="L22" s="14">
        <v>21619</v>
      </c>
      <c r="M22" s="14">
        <v>11969</v>
      </c>
      <c r="N22" s="12">
        <f t="shared" si="7"/>
        <v>444465</v>
      </c>
      <c r="O22"/>
    </row>
    <row r="23" spans="1:15" ht="18.75" customHeight="1">
      <c r="A23" s="13" t="s">
        <v>15</v>
      </c>
      <c r="B23" s="14">
        <v>6837</v>
      </c>
      <c r="C23" s="14">
        <v>5396</v>
      </c>
      <c r="D23" s="14">
        <v>4366</v>
      </c>
      <c r="E23" s="14">
        <v>975</v>
      </c>
      <c r="F23" s="14">
        <v>4512</v>
      </c>
      <c r="G23" s="14">
        <v>7101</v>
      </c>
      <c r="H23" s="14">
        <v>5458</v>
      </c>
      <c r="I23" s="14">
        <v>5300</v>
      </c>
      <c r="J23" s="14">
        <v>3698</v>
      </c>
      <c r="K23" s="14">
        <v>5131</v>
      </c>
      <c r="L23" s="14">
        <v>1979</v>
      </c>
      <c r="M23" s="14">
        <v>953</v>
      </c>
      <c r="N23" s="12">
        <f t="shared" si="7"/>
        <v>51706</v>
      </c>
      <c r="O23"/>
    </row>
    <row r="24" spans="1:15" ht="18.75" customHeight="1">
      <c r="A24" s="17" t="s">
        <v>16</v>
      </c>
      <c r="B24" s="14">
        <f>B25+B26</f>
        <v>59133</v>
      </c>
      <c r="C24" s="14">
        <f>C25+C26</f>
        <v>50414</v>
      </c>
      <c r="D24" s="14">
        <f>D25+D26</f>
        <v>47434</v>
      </c>
      <c r="E24" s="14">
        <f>E25+E26</f>
        <v>11673</v>
      </c>
      <c r="F24" s="14">
        <f aca="true" t="shared" si="8" ref="F24:M24">F25+F26</f>
        <v>44421</v>
      </c>
      <c r="G24" s="14">
        <f t="shared" si="8"/>
        <v>69860</v>
      </c>
      <c r="H24" s="14">
        <f t="shared" si="8"/>
        <v>58628</v>
      </c>
      <c r="I24" s="14">
        <f t="shared" si="8"/>
        <v>45311</v>
      </c>
      <c r="J24" s="14">
        <f t="shared" si="8"/>
        <v>38975</v>
      </c>
      <c r="K24" s="14">
        <f t="shared" si="8"/>
        <v>36954</v>
      </c>
      <c r="L24" s="14">
        <f t="shared" si="8"/>
        <v>12587</v>
      </c>
      <c r="M24" s="14">
        <f t="shared" si="8"/>
        <v>5636</v>
      </c>
      <c r="N24" s="12">
        <f t="shared" si="7"/>
        <v>481026</v>
      </c>
      <c r="O24"/>
    </row>
    <row r="25" spans="1:15" ht="18.75" customHeight="1">
      <c r="A25" s="13" t="s">
        <v>17</v>
      </c>
      <c r="B25" s="14">
        <v>37845</v>
      </c>
      <c r="C25" s="14">
        <v>32265</v>
      </c>
      <c r="D25" s="14">
        <v>30358</v>
      </c>
      <c r="E25" s="14">
        <v>7471</v>
      </c>
      <c r="F25" s="14">
        <v>28429</v>
      </c>
      <c r="G25" s="14">
        <v>44710</v>
      </c>
      <c r="H25" s="14">
        <v>37522</v>
      </c>
      <c r="I25" s="14">
        <v>28999</v>
      </c>
      <c r="J25" s="14">
        <v>24944</v>
      </c>
      <c r="K25" s="14">
        <v>23651</v>
      </c>
      <c r="L25" s="14">
        <v>8056</v>
      </c>
      <c r="M25" s="14">
        <v>3607</v>
      </c>
      <c r="N25" s="12">
        <f t="shared" si="7"/>
        <v>307857</v>
      </c>
      <c r="O25"/>
    </row>
    <row r="26" spans="1:15" ht="18.75" customHeight="1">
      <c r="A26" s="13" t="s">
        <v>18</v>
      </c>
      <c r="B26" s="14">
        <v>21288</v>
      </c>
      <c r="C26" s="14">
        <v>18149</v>
      </c>
      <c r="D26" s="14">
        <v>17076</v>
      </c>
      <c r="E26" s="14">
        <v>4202</v>
      </c>
      <c r="F26" s="14">
        <v>15992</v>
      </c>
      <c r="G26" s="14">
        <v>25150</v>
      </c>
      <c r="H26" s="14">
        <v>21106</v>
      </c>
      <c r="I26" s="14">
        <v>16312</v>
      </c>
      <c r="J26" s="14">
        <v>14031</v>
      </c>
      <c r="K26" s="14">
        <v>13303</v>
      </c>
      <c r="L26" s="14">
        <v>4531</v>
      </c>
      <c r="M26" s="14">
        <v>2029</v>
      </c>
      <c r="N26" s="12">
        <f t="shared" si="7"/>
        <v>173169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19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  <c r="O29"/>
    </row>
    <row r="30" spans="1:15" ht="18.75" customHeight="1">
      <c r="A30" s="17" t="s">
        <v>20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1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8" t="s">
        <v>47</v>
      </c>
      <c r="B32" s="23">
        <f>(((+B$8+B$20)*B$29)+(B$24*B$30))/B$7</f>
        <v>0.9961102813670422</v>
      </c>
      <c r="C32" s="23">
        <f aca="true" t="shared" si="9" ref="C32:M32">(((+C$8+C$20)*C$29)+(C$24*C$30))/C$7</f>
        <v>0.9931246135942103</v>
      </c>
      <c r="D32" s="23">
        <f t="shared" si="9"/>
        <v>0.9964285720985004</v>
      </c>
      <c r="E32" s="23">
        <f t="shared" si="9"/>
        <v>0.9855760479591168</v>
      </c>
      <c r="F32" s="23">
        <f t="shared" si="9"/>
        <v>0.9964648598461402</v>
      </c>
      <c r="G32" s="23">
        <f t="shared" si="9"/>
        <v>0.9981966782891997</v>
      </c>
      <c r="H32" s="23">
        <f t="shared" si="9"/>
        <v>0.9937004858558984</v>
      </c>
      <c r="I32" s="23">
        <f t="shared" si="9"/>
        <v>0.9952499258615642</v>
      </c>
      <c r="J32" s="23">
        <f t="shared" si="9"/>
        <v>0.9975804270225929</v>
      </c>
      <c r="K32" s="23">
        <f t="shared" si="9"/>
        <v>0.995683642651359</v>
      </c>
      <c r="L32" s="23">
        <f t="shared" si="9"/>
        <v>0.9972398430562351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  <c r="O34"/>
    </row>
    <row r="35" spans="1:14" ht="18.75" customHeight="1">
      <c r="A35" s="17" t="s">
        <v>25</v>
      </c>
      <c r="B35" s="26">
        <f>B32*B34</f>
        <v>1.7340287778037469</v>
      </c>
      <c r="C35" s="26">
        <f>C32*C34</f>
        <v>1.6704356000654617</v>
      </c>
      <c r="D35" s="26">
        <f>D32*D34</f>
        <v>1.5735600010579518</v>
      </c>
      <c r="E35" s="26">
        <f>E32*E34</f>
        <v>1.9910607320870077</v>
      </c>
      <c r="F35" s="26">
        <f aca="true" t="shared" si="10" ref="F35:M35">F32*F34</f>
        <v>1.8353886253506058</v>
      </c>
      <c r="G35" s="26">
        <f t="shared" si="10"/>
        <v>1.4579660683092048</v>
      </c>
      <c r="H35" s="26">
        <f t="shared" si="10"/>
        <v>1.6935637380442077</v>
      </c>
      <c r="I35" s="26">
        <f t="shared" si="10"/>
        <v>1.6557973016558845</v>
      </c>
      <c r="J35" s="26">
        <f t="shared" si="10"/>
        <v>1.8691664461122321</v>
      </c>
      <c r="K35" s="26">
        <f t="shared" si="10"/>
        <v>1.7837672458099096</v>
      </c>
      <c r="L35" s="26">
        <f t="shared" si="10"/>
        <v>2.1219269380550574</v>
      </c>
      <c r="M35" s="26">
        <f t="shared" si="10"/>
        <v>2.089</v>
      </c>
      <c r="N35" s="27"/>
    </row>
    <row r="36" spans="1:15" ht="18.75" customHeight="1">
      <c r="A36" s="60" t="s">
        <v>48</v>
      </c>
      <c r="B36" s="26">
        <v>-0.0006679568</v>
      </c>
      <c r="C36" s="26">
        <v>-0.0053400371</v>
      </c>
      <c r="D36" s="26">
        <v>0</v>
      </c>
      <c r="E36" s="26">
        <v>0</v>
      </c>
      <c r="F36" s="26">
        <v>-0.0013745526</v>
      </c>
      <c r="G36" s="26">
        <v>-0.001017203</v>
      </c>
      <c r="H36" s="26">
        <v>-0.001272324</v>
      </c>
      <c r="I36" s="26">
        <v>0</v>
      </c>
      <c r="J36" s="26">
        <v>-0.0004203712</v>
      </c>
      <c r="K36" s="26">
        <v>0</v>
      </c>
      <c r="L36" s="26">
        <v>0</v>
      </c>
      <c r="M36" s="26">
        <v>0</v>
      </c>
      <c r="N36" s="62"/>
      <c r="O36"/>
    </row>
    <row r="37" spans="1:14" ht="15" customHeight="1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</row>
    <row r="38" spans="1:14" ht="18.75" customHeight="1">
      <c r="A38" s="63" t="s">
        <v>99</v>
      </c>
      <c r="B38" s="64">
        <f aca="true" t="shared" si="11" ref="B38:M38">B39*B40</f>
        <v>376.64000000000004</v>
      </c>
      <c r="C38" s="64">
        <f t="shared" si="11"/>
        <v>2341.1600000000003</v>
      </c>
      <c r="D38" s="64">
        <f t="shared" si="11"/>
        <v>0</v>
      </c>
      <c r="E38" s="64">
        <f t="shared" si="11"/>
        <v>0</v>
      </c>
      <c r="F38" s="64">
        <f t="shared" si="11"/>
        <v>500.76000000000005</v>
      </c>
      <c r="G38" s="64">
        <f t="shared" si="11"/>
        <v>564.96</v>
      </c>
      <c r="H38" s="64">
        <f t="shared" si="11"/>
        <v>706.2</v>
      </c>
      <c r="I38" s="64">
        <f t="shared" si="11"/>
        <v>0</v>
      </c>
      <c r="J38" s="64">
        <f t="shared" si="11"/>
        <v>149.8</v>
      </c>
      <c r="K38" s="64">
        <f t="shared" si="11"/>
        <v>0</v>
      </c>
      <c r="L38" s="64">
        <f t="shared" si="11"/>
        <v>0</v>
      </c>
      <c r="M38" s="64">
        <f t="shared" si="11"/>
        <v>0</v>
      </c>
      <c r="N38" s="28">
        <f>SUM(B38:M38)</f>
        <v>4639.52</v>
      </c>
    </row>
    <row r="39" spans="1:15" ht="18.75" customHeight="1">
      <c r="A39" s="60" t="s">
        <v>50</v>
      </c>
      <c r="B39" s="66">
        <v>88</v>
      </c>
      <c r="C39" s="66">
        <v>547</v>
      </c>
      <c r="D39" s="66">
        <v>0</v>
      </c>
      <c r="E39" s="66">
        <v>0</v>
      </c>
      <c r="F39" s="66">
        <v>117</v>
      </c>
      <c r="G39" s="66">
        <v>132</v>
      </c>
      <c r="H39" s="66">
        <v>165</v>
      </c>
      <c r="I39" s="66">
        <v>0</v>
      </c>
      <c r="J39" s="66">
        <v>35</v>
      </c>
      <c r="K39" s="66">
        <v>0</v>
      </c>
      <c r="L39" s="66">
        <v>0</v>
      </c>
      <c r="M39" s="66">
        <v>0</v>
      </c>
      <c r="N39" s="12">
        <f>SUM(B39:M39)</f>
        <v>1084</v>
      </c>
      <c r="O39"/>
    </row>
    <row r="40" spans="1:15" ht="18.75" customHeight="1">
      <c r="A40" s="60" t="s">
        <v>51</v>
      </c>
      <c r="B40" s="62">
        <v>4.28</v>
      </c>
      <c r="C40" s="62">
        <v>4.28</v>
      </c>
      <c r="D40" s="62">
        <v>0</v>
      </c>
      <c r="E40" s="62">
        <v>0</v>
      </c>
      <c r="F40" s="62">
        <v>4.28</v>
      </c>
      <c r="G40" s="62">
        <v>4.28</v>
      </c>
      <c r="H40" s="62">
        <v>4.28</v>
      </c>
      <c r="I40" s="62">
        <v>0</v>
      </c>
      <c r="J40" s="62">
        <v>4.28</v>
      </c>
      <c r="K40" s="62">
        <v>0</v>
      </c>
      <c r="L40" s="62">
        <v>0</v>
      </c>
      <c r="M40" s="62">
        <v>0</v>
      </c>
      <c r="N40" s="62">
        <v>0</v>
      </c>
      <c r="O40"/>
    </row>
    <row r="41" spans="1:14" ht="15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ht="18.75" customHeight="1">
      <c r="A42" s="67" t="s">
        <v>49</v>
      </c>
      <c r="B42" s="68">
        <f>B43+B44+B45</f>
        <v>874612.7703206288</v>
      </c>
      <c r="C42" s="68">
        <f aca="true" t="shared" si="12" ref="C42:N42">C43+C44+C45</f>
        <v>643333.0177280583</v>
      </c>
      <c r="D42" s="68">
        <f t="shared" si="12"/>
        <v>603988.97656608</v>
      </c>
      <c r="E42" s="68">
        <f t="shared" si="12"/>
        <v>151947.79976922</v>
      </c>
      <c r="F42" s="68">
        <f>F43+F44+F45</f>
        <v>560504.1190158883</v>
      </c>
      <c r="G42" s="68">
        <f>G43+G44+G45</f>
        <v>745594.7026111109</v>
      </c>
      <c r="H42" s="68">
        <f t="shared" si="12"/>
        <v>761418.267275496</v>
      </c>
      <c r="I42" s="68">
        <f t="shared" si="12"/>
        <v>701283.14276492</v>
      </c>
      <c r="J42" s="68">
        <f t="shared" si="12"/>
        <v>590152.1795173648</v>
      </c>
      <c r="K42" s="68">
        <f t="shared" si="12"/>
        <v>661256.7881597</v>
      </c>
      <c r="L42" s="68">
        <f t="shared" si="12"/>
        <v>351257.41954482003</v>
      </c>
      <c r="M42" s="68">
        <f t="shared" si="12"/>
        <v>196167.54499999998</v>
      </c>
      <c r="N42" s="68">
        <f t="shared" si="12"/>
        <v>6841516.7282732865</v>
      </c>
    </row>
    <row r="43" spans="1:14" ht="18.75" customHeight="1">
      <c r="A43" s="65" t="s">
        <v>100</v>
      </c>
      <c r="B43" s="62">
        <f aca="true" t="shared" si="13" ref="B43:H43">B35*B7</f>
        <v>874573.02034432</v>
      </c>
      <c r="C43" s="62">
        <f t="shared" si="13"/>
        <v>643047.54773</v>
      </c>
      <c r="D43" s="62">
        <f t="shared" si="13"/>
        <v>603988.97656608</v>
      </c>
      <c r="E43" s="62">
        <f t="shared" si="13"/>
        <v>151947.79976922</v>
      </c>
      <c r="F43" s="62">
        <f t="shared" si="13"/>
        <v>560423.06903043</v>
      </c>
      <c r="G43" s="62">
        <f t="shared" si="13"/>
        <v>745549.9025888</v>
      </c>
      <c r="H43" s="62">
        <f t="shared" si="13"/>
        <v>761283.99727068</v>
      </c>
      <c r="I43" s="62">
        <f>I35*I7</f>
        <v>701283.14276492</v>
      </c>
      <c r="J43" s="62">
        <f>J35*J7</f>
        <v>590135.099533</v>
      </c>
      <c r="K43" s="62">
        <f>K35*K7</f>
        <v>661256.7881597</v>
      </c>
      <c r="L43" s="62">
        <f>L35*L7</f>
        <v>351257.41954482003</v>
      </c>
      <c r="M43" s="62">
        <f>M35*M7</f>
        <v>196167.54499999998</v>
      </c>
      <c r="N43" s="64">
        <f>SUM(B43:M43)</f>
        <v>6840914.30830197</v>
      </c>
    </row>
    <row r="44" spans="1:14" ht="18.75" customHeight="1">
      <c r="A44" s="65" t="s">
        <v>101</v>
      </c>
      <c r="B44" s="62">
        <f aca="true" t="shared" si="14" ref="B44:M44">B36*B7</f>
        <v>-336.8900236912</v>
      </c>
      <c r="C44" s="62">
        <f t="shared" si="14"/>
        <v>-2055.6900019418</v>
      </c>
      <c r="D44" s="62">
        <f t="shared" si="14"/>
        <v>0</v>
      </c>
      <c r="E44" s="62">
        <f t="shared" si="14"/>
        <v>0</v>
      </c>
      <c r="F44" s="62">
        <f t="shared" si="14"/>
        <v>-419.7100145418</v>
      </c>
      <c r="G44" s="62">
        <f t="shared" si="14"/>
        <v>-520.159977689</v>
      </c>
      <c r="H44" s="62">
        <f t="shared" si="14"/>
        <v>-571.9299951840001</v>
      </c>
      <c r="I44" s="62">
        <f t="shared" si="14"/>
        <v>0</v>
      </c>
      <c r="J44" s="62">
        <f t="shared" si="14"/>
        <v>-132.7200156352</v>
      </c>
      <c r="K44" s="62">
        <f t="shared" si="14"/>
        <v>0</v>
      </c>
      <c r="L44" s="62">
        <f t="shared" si="14"/>
        <v>0</v>
      </c>
      <c r="M44" s="62">
        <f t="shared" si="14"/>
        <v>0</v>
      </c>
      <c r="N44" s="28">
        <f>SUM(B44:M44)</f>
        <v>-4037.1000286830003</v>
      </c>
    </row>
    <row r="45" spans="1:14" ht="18.75" customHeight="1">
      <c r="A45" s="65" t="s">
        <v>52</v>
      </c>
      <c r="B45" s="62">
        <f aca="true" t="shared" si="15" ref="B45:M45">B38</f>
        <v>376.64000000000004</v>
      </c>
      <c r="C45" s="62">
        <f t="shared" si="15"/>
        <v>2341.1600000000003</v>
      </c>
      <c r="D45" s="62">
        <f t="shared" si="15"/>
        <v>0</v>
      </c>
      <c r="E45" s="62">
        <f t="shared" si="15"/>
        <v>0</v>
      </c>
      <c r="F45" s="62">
        <f t="shared" si="15"/>
        <v>500.76000000000005</v>
      </c>
      <c r="G45" s="62">
        <f t="shared" si="15"/>
        <v>564.96</v>
      </c>
      <c r="H45" s="62">
        <f t="shared" si="15"/>
        <v>706.2</v>
      </c>
      <c r="I45" s="62">
        <f t="shared" si="15"/>
        <v>0</v>
      </c>
      <c r="J45" s="62">
        <f t="shared" si="15"/>
        <v>149.8</v>
      </c>
      <c r="K45" s="62">
        <f t="shared" si="15"/>
        <v>0</v>
      </c>
      <c r="L45" s="62">
        <f t="shared" si="15"/>
        <v>0</v>
      </c>
      <c r="M45" s="62">
        <f t="shared" si="15"/>
        <v>0</v>
      </c>
      <c r="N45" s="64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59"/>
    </row>
    <row r="47" spans="1:16" ht="18.75" customHeight="1">
      <c r="A47" s="2" t="s">
        <v>53</v>
      </c>
      <c r="B47" s="28">
        <f aca="true" t="shared" si="16" ref="B47:N47">+B48+B51+B59</f>
        <v>-126771.16</v>
      </c>
      <c r="C47" s="28">
        <f t="shared" si="16"/>
        <v>-121873.92</v>
      </c>
      <c r="D47" s="28">
        <f t="shared" si="16"/>
        <v>-94492.84</v>
      </c>
      <c r="E47" s="28">
        <f t="shared" si="16"/>
        <v>-17646.6</v>
      </c>
      <c r="F47" s="28">
        <f t="shared" si="16"/>
        <v>-70732.27</v>
      </c>
      <c r="G47" s="28">
        <f t="shared" si="16"/>
        <v>-118930.52</v>
      </c>
      <c r="H47" s="28">
        <f t="shared" si="16"/>
        <v>-99082.21999999999</v>
      </c>
      <c r="I47" s="28">
        <f t="shared" si="16"/>
        <v>31123.550000000047</v>
      </c>
      <c r="J47" s="28">
        <f t="shared" si="16"/>
        <v>-100257.24</v>
      </c>
      <c r="K47" s="28">
        <f t="shared" si="16"/>
        <v>-100726.18</v>
      </c>
      <c r="L47" s="28">
        <f t="shared" si="16"/>
        <v>-53471.76</v>
      </c>
      <c r="M47" s="28">
        <f t="shared" si="16"/>
        <v>-37771.34</v>
      </c>
      <c r="N47" s="28">
        <f t="shared" si="16"/>
        <v>-910632.4999999999</v>
      </c>
      <c r="P47" s="40"/>
    </row>
    <row r="48" spans="1:16" ht="18.75" customHeight="1">
      <c r="A48" s="17" t="s">
        <v>54</v>
      </c>
      <c r="B48" s="29">
        <f>B49+B50</f>
        <v>-119581</v>
      </c>
      <c r="C48" s="29">
        <f>C49+C50</f>
        <v>-121100</v>
      </c>
      <c r="D48" s="29">
        <f>D49+D50</f>
        <v>-76405</v>
      </c>
      <c r="E48" s="29">
        <f>E49+E50</f>
        <v>-16919</v>
      </c>
      <c r="F48" s="29">
        <f aca="true" t="shared" si="17" ref="F48:M48">F49+F50</f>
        <v>-60287.5</v>
      </c>
      <c r="G48" s="29">
        <f t="shared" si="17"/>
        <v>-116158</v>
      </c>
      <c r="H48" s="29">
        <f t="shared" si="17"/>
        <v>-138750.5</v>
      </c>
      <c r="I48" s="29">
        <f t="shared" si="17"/>
        <v>-71869</v>
      </c>
      <c r="J48" s="29">
        <f t="shared" si="17"/>
        <v>-87003</v>
      </c>
      <c r="K48" s="29">
        <f t="shared" si="17"/>
        <v>-69380.5</v>
      </c>
      <c r="L48" s="29">
        <f t="shared" si="17"/>
        <v>-52115</v>
      </c>
      <c r="M48" s="29">
        <f t="shared" si="17"/>
        <v>-31069.5</v>
      </c>
      <c r="N48" s="28">
        <f aca="true" t="shared" si="18" ref="N48:N59">SUM(B48:M48)</f>
        <v>-960638</v>
      </c>
      <c r="P48" s="40"/>
    </row>
    <row r="49" spans="1:16" ht="18.75" customHeight="1">
      <c r="A49" s="13" t="s">
        <v>55</v>
      </c>
      <c r="B49" s="20">
        <f>ROUND(-B9*$D$3,2)</f>
        <v>-119581</v>
      </c>
      <c r="C49" s="20">
        <f>ROUND(-C9*$D$3,2)</f>
        <v>-121100</v>
      </c>
      <c r="D49" s="20">
        <f>ROUND(-D9*$D$3,2)</f>
        <v>-76405</v>
      </c>
      <c r="E49" s="20">
        <f>ROUND(-E9*$D$3,2)</f>
        <v>-16919</v>
      </c>
      <c r="F49" s="20">
        <f aca="true" t="shared" si="19" ref="F49:M49">ROUND(-F9*$D$3,2)</f>
        <v>-60287.5</v>
      </c>
      <c r="G49" s="20">
        <f t="shared" si="19"/>
        <v>-116158</v>
      </c>
      <c r="H49" s="20">
        <f t="shared" si="19"/>
        <v>-138750.5</v>
      </c>
      <c r="I49" s="20">
        <f t="shared" si="19"/>
        <v>-71869</v>
      </c>
      <c r="J49" s="20">
        <f t="shared" si="19"/>
        <v>-87003</v>
      </c>
      <c r="K49" s="20">
        <f t="shared" si="19"/>
        <v>-69380.5</v>
      </c>
      <c r="L49" s="20">
        <f t="shared" si="19"/>
        <v>-52115</v>
      </c>
      <c r="M49" s="20">
        <f t="shared" si="19"/>
        <v>-31069.5</v>
      </c>
      <c r="N49" s="53">
        <f t="shared" si="18"/>
        <v>-960638</v>
      </c>
      <c r="O49"/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3">
        <f>SUM(B50:M50)</f>
        <v>0</v>
      </c>
      <c r="O50"/>
      <c r="P50" s="40"/>
    </row>
    <row r="51" spans="1:16" ht="18.75" customHeight="1">
      <c r="A51" s="17" t="s">
        <v>57</v>
      </c>
      <c r="B51" s="29">
        <f>SUM(B52:B58)</f>
        <v>-7190.16</v>
      </c>
      <c r="C51" s="29">
        <f aca="true" t="shared" si="21" ref="C51:M51">SUM(C52:C58)</f>
        <v>-773.9200000000001</v>
      </c>
      <c r="D51" s="29">
        <f t="shared" si="21"/>
        <v>-18087.84</v>
      </c>
      <c r="E51" s="29">
        <f t="shared" si="21"/>
        <v>-727.6</v>
      </c>
      <c r="F51" s="29">
        <f t="shared" si="21"/>
        <v>-10444.77</v>
      </c>
      <c r="G51" s="29">
        <f t="shared" si="21"/>
        <v>-2772.52</v>
      </c>
      <c r="H51" s="29">
        <f t="shared" si="21"/>
        <v>-61011.21</v>
      </c>
      <c r="I51" s="29">
        <f t="shared" si="21"/>
        <v>-240575.34</v>
      </c>
      <c r="J51" s="29">
        <f t="shared" si="21"/>
        <v>-13254.24</v>
      </c>
      <c r="K51" s="29">
        <f t="shared" si="21"/>
        <v>-31345.68</v>
      </c>
      <c r="L51" s="29">
        <f t="shared" si="21"/>
        <v>-1356.76</v>
      </c>
      <c r="M51" s="29">
        <f t="shared" si="21"/>
        <v>-6701.84</v>
      </c>
      <c r="N51" s="29">
        <f>SUM(N52:N58)</f>
        <v>-394241.88</v>
      </c>
      <c r="P51" s="46"/>
    </row>
    <row r="52" spans="1:15" ht="18.75" customHeight="1">
      <c r="A52" s="13" t="s">
        <v>58</v>
      </c>
      <c r="B52" s="27">
        <v>-3600</v>
      </c>
      <c r="C52" s="27">
        <v>0</v>
      </c>
      <c r="D52" s="27">
        <v>-15828</v>
      </c>
      <c r="E52" s="27">
        <v>0</v>
      </c>
      <c r="F52" s="27">
        <v>-8762.73</v>
      </c>
      <c r="G52" s="27">
        <v>-619.68</v>
      </c>
      <c r="H52" s="27">
        <v>-11208.57</v>
      </c>
      <c r="I52" s="27">
        <v>-15426.02</v>
      </c>
      <c r="J52" s="27">
        <v>-10080</v>
      </c>
      <c r="K52" s="27">
        <v>-28145</v>
      </c>
      <c r="L52" s="27">
        <v>0</v>
      </c>
      <c r="M52" s="27">
        <v>-5940</v>
      </c>
      <c r="N52" s="27">
        <f t="shared" si="18"/>
        <v>-99610</v>
      </c>
      <c r="O52"/>
    </row>
    <row r="53" spans="1:15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60</v>
      </c>
      <c r="B54" s="27">
        <v>-500</v>
      </c>
      <c r="C54" s="27">
        <v>-500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-500</v>
      </c>
      <c r="J54" s="27">
        <v>-1000</v>
      </c>
      <c r="K54" s="27">
        <v>-500</v>
      </c>
      <c r="L54" s="27">
        <v>0</v>
      </c>
      <c r="M54" s="27">
        <v>0</v>
      </c>
      <c r="N54" s="27">
        <f t="shared" si="18"/>
        <v>-3500</v>
      </c>
      <c r="O54"/>
    </row>
    <row r="55" spans="1:15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-47000</v>
      </c>
      <c r="I57" s="27">
        <v>-222000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-269000</v>
      </c>
      <c r="O57"/>
    </row>
    <row r="58" spans="1:15" ht="18.75" customHeight="1">
      <c r="A58" s="16" t="s">
        <v>102</v>
      </c>
      <c r="B58" s="27">
        <v>-3090.16</v>
      </c>
      <c r="C58" s="27">
        <v>-273.92</v>
      </c>
      <c r="D58" s="27">
        <v>-2259.84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-22131.879999999997</v>
      </c>
      <c r="O58"/>
    </row>
    <row r="59" spans="1:15" ht="18.75" customHeight="1">
      <c r="A59" s="17" t="s">
        <v>104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100679.49</v>
      </c>
      <c r="I59" s="30">
        <v>343567.89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444247.38</v>
      </c>
      <c r="O59"/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64</v>
      </c>
      <c r="B61" s="32">
        <f aca="true" t="shared" si="22" ref="B61:M61">+B42+B47</f>
        <v>747841.6103206287</v>
      </c>
      <c r="C61" s="32">
        <f t="shared" si="22"/>
        <v>521459.0977280583</v>
      </c>
      <c r="D61" s="32">
        <f t="shared" si="22"/>
        <v>509496.13656608004</v>
      </c>
      <c r="E61" s="32">
        <f t="shared" si="22"/>
        <v>134301.19976922</v>
      </c>
      <c r="F61" s="32">
        <f t="shared" si="22"/>
        <v>489771.8490158883</v>
      </c>
      <c r="G61" s="32">
        <f t="shared" si="22"/>
        <v>626664.1826111109</v>
      </c>
      <c r="H61" s="32">
        <f t="shared" si="22"/>
        <v>662336.0472754961</v>
      </c>
      <c r="I61" s="32">
        <f t="shared" si="22"/>
        <v>732406.6927649201</v>
      </c>
      <c r="J61" s="32">
        <f t="shared" si="22"/>
        <v>489894.93951736484</v>
      </c>
      <c r="K61" s="32">
        <f t="shared" si="22"/>
        <v>560530.6081597</v>
      </c>
      <c r="L61" s="32">
        <f t="shared" si="22"/>
        <v>297785.65954482</v>
      </c>
      <c r="M61" s="32">
        <f t="shared" si="22"/>
        <v>158396.205</v>
      </c>
      <c r="N61" s="32">
        <f>SUM(B61:M61)</f>
        <v>5930884.228273287</v>
      </c>
      <c r="O61"/>
      <c r="P61" s="40"/>
    </row>
    <row r="62" spans="1:16" ht="15" customHeight="1">
      <c r="A62" s="38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65</v>
      </c>
      <c r="B64" s="42">
        <f>SUM(B65:B78)</f>
        <v>747841.61</v>
      </c>
      <c r="C64" s="42">
        <f aca="true" t="shared" si="23" ref="C64:M64">SUM(C65:C78)</f>
        <v>521459.09</v>
      </c>
      <c r="D64" s="42">
        <f t="shared" si="23"/>
        <v>509496.14</v>
      </c>
      <c r="E64" s="42">
        <f t="shared" si="23"/>
        <v>134301.2</v>
      </c>
      <c r="F64" s="42">
        <f t="shared" si="23"/>
        <v>489771.85</v>
      </c>
      <c r="G64" s="42">
        <f t="shared" si="23"/>
        <v>626664.18</v>
      </c>
      <c r="H64" s="42">
        <f t="shared" si="23"/>
        <v>662336.05</v>
      </c>
      <c r="I64" s="42">
        <f t="shared" si="23"/>
        <v>732406.68</v>
      </c>
      <c r="J64" s="42">
        <f t="shared" si="23"/>
        <v>489894.94</v>
      </c>
      <c r="K64" s="42">
        <f t="shared" si="23"/>
        <v>560530.61</v>
      </c>
      <c r="L64" s="42">
        <f t="shared" si="23"/>
        <v>297785.66</v>
      </c>
      <c r="M64" s="42">
        <f t="shared" si="23"/>
        <v>158396.21</v>
      </c>
      <c r="N64" s="32">
        <f>SUM(N65:N78)</f>
        <v>5930884.220000001</v>
      </c>
      <c r="P64" s="40"/>
    </row>
    <row r="65" spans="1:14" ht="18.75" customHeight="1">
      <c r="A65" s="17" t="s">
        <v>22</v>
      </c>
      <c r="B65" s="42">
        <v>146043.79</v>
      </c>
      <c r="C65" s="42">
        <v>130347.09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276390.88</v>
      </c>
    </row>
    <row r="66" spans="1:14" ht="18.75" customHeight="1">
      <c r="A66" s="17" t="s">
        <v>23</v>
      </c>
      <c r="B66" s="42">
        <v>496276.82</v>
      </c>
      <c r="C66" s="42">
        <v>347847.44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844124.26</v>
      </c>
    </row>
    <row r="67" spans="1:14" ht="18.75" customHeight="1">
      <c r="A67" s="17" t="s">
        <v>85</v>
      </c>
      <c r="B67" s="41">
        <v>0</v>
      </c>
      <c r="C67" s="41">
        <v>0</v>
      </c>
      <c r="D67" s="29">
        <v>509496.14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509496.14</v>
      </c>
    </row>
    <row r="68" spans="1:14" ht="18.75" customHeight="1">
      <c r="A68" s="17" t="s">
        <v>75</v>
      </c>
      <c r="B68" s="41">
        <v>0</v>
      </c>
      <c r="C68" s="41">
        <v>0</v>
      </c>
      <c r="D68" s="41">
        <v>0</v>
      </c>
      <c r="E68" s="29">
        <v>134301.2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134301.2</v>
      </c>
    </row>
    <row r="69" spans="1:14" ht="18.75" customHeight="1">
      <c r="A69" s="17" t="s">
        <v>76</v>
      </c>
      <c r="B69" s="41">
        <v>0</v>
      </c>
      <c r="C69" s="41">
        <v>0</v>
      </c>
      <c r="D69" s="41">
        <v>0</v>
      </c>
      <c r="E69" s="41">
        <v>0</v>
      </c>
      <c r="F69" s="29">
        <v>489771.85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489771.85</v>
      </c>
    </row>
    <row r="70" spans="1:14" ht="18.75" customHeight="1">
      <c r="A70" s="17" t="s">
        <v>77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626664.18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626664.18</v>
      </c>
    </row>
    <row r="71" spans="1:14" ht="18.75" customHeight="1">
      <c r="A71" s="17" t="s">
        <v>78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521360.31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521360.31</v>
      </c>
    </row>
    <row r="72" spans="1:14" ht="18.75" customHeight="1">
      <c r="A72" s="17" t="s">
        <v>79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140975.74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140975.74</v>
      </c>
    </row>
    <row r="73" spans="1:14" ht="18.75" customHeight="1">
      <c r="A73" s="17" t="s">
        <v>80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732406.68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732406.68</v>
      </c>
    </row>
    <row r="74" spans="1:14" ht="18.75" customHeight="1">
      <c r="A74" s="17" t="s">
        <v>81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489894.94</v>
      </c>
      <c r="K74" s="41">
        <v>0</v>
      </c>
      <c r="L74" s="41">
        <v>0</v>
      </c>
      <c r="M74" s="41">
        <v>0</v>
      </c>
      <c r="N74" s="32">
        <f t="shared" si="24"/>
        <v>489894.94</v>
      </c>
    </row>
    <row r="75" spans="1:14" ht="18.75" customHeight="1">
      <c r="A75" s="17" t="s">
        <v>82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560530.61</v>
      </c>
      <c r="L75" s="41">
        <v>0</v>
      </c>
      <c r="M75" s="41">
        <v>0</v>
      </c>
      <c r="N75" s="29">
        <f t="shared" si="24"/>
        <v>560530.61</v>
      </c>
    </row>
    <row r="76" spans="1:14" ht="18.75" customHeight="1">
      <c r="A76" s="17" t="s">
        <v>83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297785.66</v>
      </c>
      <c r="M76" s="41">
        <v>0</v>
      </c>
      <c r="N76" s="32">
        <f t="shared" si="24"/>
        <v>297785.66</v>
      </c>
    </row>
    <row r="77" spans="1:15" ht="18.75" customHeight="1">
      <c r="A77" s="17" t="s">
        <v>84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158396.21</v>
      </c>
      <c r="N77" s="29">
        <f t="shared" si="24"/>
        <v>158396.21</v>
      </c>
      <c r="O77"/>
    </row>
    <row r="78" spans="1:15" ht="18.75" customHeight="1">
      <c r="A78" s="38" t="s">
        <v>66</v>
      </c>
      <c r="B78" s="36">
        <v>105521</v>
      </c>
      <c r="C78" s="36">
        <v>43264.56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148785.56</v>
      </c>
      <c r="O78"/>
    </row>
    <row r="79" spans="1:14" ht="17.25" customHeight="1">
      <c r="A79" s="69"/>
      <c r="B79" s="70">
        <v>0</v>
      </c>
      <c r="C79" s="70">
        <v>0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/>
      <c r="K79" s="70"/>
      <c r="L79" s="70">
        <v>0</v>
      </c>
      <c r="M79" s="70">
        <v>0</v>
      </c>
      <c r="N79" s="70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96</v>
      </c>
      <c r="B82" s="51">
        <v>1.9413386396526775</v>
      </c>
      <c r="C82" s="51">
        <v>1.9569439603163965</v>
      </c>
      <c r="D82" s="51">
        <v>0</v>
      </c>
      <c r="E82" s="51">
        <v>0</v>
      </c>
      <c r="F82" s="41">
        <v>0</v>
      </c>
      <c r="G82" s="41">
        <v>0</v>
      </c>
      <c r="H82" s="51">
        <v>0</v>
      </c>
      <c r="I82" s="51">
        <v>0</v>
      </c>
      <c r="J82" s="51">
        <v>0</v>
      </c>
      <c r="K82" s="41">
        <v>0</v>
      </c>
      <c r="L82" s="51">
        <v>0</v>
      </c>
      <c r="M82" s="51">
        <v>0</v>
      </c>
      <c r="N82" s="32"/>
    </row>
    <row r="83" spans="1:14" ht="18.75" customHeight="1">
      <c r="A83" s="17" t="s">
        <v>97</v>
      </c>
      <c r="B83" s="51">
        <v>1.6874108047065681</v>
      </c>
      <c r="C83" s="51">
        <v>1.5836364867151802</v>
      </c>
      <c r="D83" s="51">
        <v>0</v>
      </c>
      <c r="E83" s="51">
        <v>0</v>
      </c>
      <c r="F83" s="41">
        <v>0</v>
      </c>
      <c r="G83" s="41">
        <v>0</v>
      </c>
      <c r="H83" s="51">
        <v>0</v>
      </c>
      <c r="I83" s="51">
        <v>0</v>
      </c>
      <c r="J83" s="51">
        <v>0</v>
      </c>
      <c r="K83" s="41">
        <v>0</v>
      </c>
      <c r="L83" s="51">
        <v>0</v>
      </c>
      <c r="M83" s="51">
        <v>0</v>
      </c>
      <c r="N83" s="32"/>
    </row>
    <row r="84" spans="1:14" ht="18.75" customHeight="1">
      <c r="A84" s="17" t="s">
        <v>98</v>
      </c>
      <c r="B84" s="51">
        <v>0</v>
      </c>
      <c r="C84" s="51">
        <v>0</v>
      </c>
      <c r="D84" s="24">
        <v>1.5735600100042728</v>
      </c>
      <c r="E84" s="51">
        <v>0</v>
      </c>
      <c r="F84" s="41">
        <v>0</v>
      </c>
      <c r="G84" s="41">
        <v>0</v>
      </c>
      <c r="H84" s="51">
        <v>0</v>
      </c>
      <c r="I84" s="51">
        <v>0</v>
      </c>
      <c r="J84" s="51">
        <v>0</v>
      </c>
      <c r="K84" s="41">
        <v>0</v>
      </c>
      <c r="L84" s="51">
        <v>0</v>
      </c>
      <c r="M84" s="51">
        <v>0</v>
      </c>
      <c r="N84" s="29"/>
    </row>
    <row r="85" spans="1:14" ht="18.75" customHeight="1">
      <c r="A85" s="17" t="s">
        <v>86</v>
      </c>
      <c r="B85" s="51">
        <v>0</v>
      </c>
      <c r="C85" s="51">
        <v>0</v>
      </c>
      <c r="D85" s="51">
        <v>0</v>
      </c>
      <c r="E85" s="51">
        <v>1.991060735111053</v>
      </c>
      <c r="F85" s="41">
        <v>0</v>
      </c>
      <c r="G85" s="41">
        <v>0</v>
      </c>
      <c r="H85" s="51">
        <v>0</v>
      </c>
      <c r="I85" s="51">
        <v>0</v>
      </c>
      <c r="J85" s="51">
        <v>0</v>
      </c>
      <c r="K85" s="41">
        <v>0</v>
      </c>
      <c r="L85" s="51">
        <v>0</v>
      </c>
      <c r="M85" s="51">
        <v>0</v>
      </c>
      <c r="N85" s="32"/>
    </row>
    <row r="86" spans="1:14" ht="18.75" customHeight="1">
      <c r="A86" s="17" t="s">
        <v>87</v>
      </c>
      <c r="B86" s="51">
        <v>0</v>
      </c>
      <c r="C86" s="51">
        <v>0</v>
      </c>
      <c r="D86" s="51">
        <v>0</v>
      </c>
      <c r="E86" s="51">
        <v>0</v>
      </c>
      <c r="F86" s="51">
        <v>1.8353886285259529</v>
      </c>
      <c r="G86" s="41">
        <v>0</v>
      </c>
      <c r="H86" s="51">
        <v>0</v>
      </c>
      <c r="I86" s="51">
        <v>0</v>
      </c>
      <c r="J86" s="51">
        <v>0</v>
      </c>
      <c r="K86" s="41">
        <v>0</v>
      </c>
      <c r="L86" s="51">
        <v>0</v>
      </c>
      <c r="M86" s="51">
        <v>0</v>
      </c>
      <c r="N86" s="29"/>
    </row>
    <row r="87" spans="1:14" ht="18.75" customHeight="1">
      <c r="A87" s="17" t="s">
        <v>88</v>
      </c>
      <c r="B87" s="51">
        <v>0</v>
      </c>
      <c r="C87" s="51">
        <v>0</v>
      </c>
      <c r="D87" s="51">
        <v>0</v>
      </c>
      <c r="E87" s="51">
        <v>0</v>
      </c>
      <c r="F87" s="41">
        <v>0</v>
      </c>
      <c r="G87" s="51">
        <v>1.4579660632466565</v>
      </c>
      <c r="H87" s="51">
        <v>0</v>
      </c>
      <c r="I87" s="51">
        <v>0</v>
      </c>
      <c r="J87" s="51">
        <v>0</v>
      </c>
      <c r="K87" s="41">
        <v>0</v>
      </c>
      <c r="L87" s="51">
        <v>0</v>
      </c>
      <c r="M87" s="51">
        <v>0</v>
      </c>
      <c r="N87" s="32"/>
    </row>
    <row r="88" spans="1:14" ht="18.75" customHeight="1">
      <c r="A88" s="17" t="s">
        <v>89</v>
      </c>
      <c r="B88" s="51">
        <v>0</v>
      </c>
      <c r="C88" s="51">
        <v>0</v>
      </c>
      <c r="D88" s="51">
        <v>0</v>
      </c>
      <c r="E88" s="51">
        <v>0</v>
      </c>
      <c r="F88" s="41">
        <v>0</v>
      </c>
      <c r="G88" s="41">
        <v>0</v>
      </c>
      <c r="H88" s="51">
        <v>1.7147089849227044</v>
      </c>
      <c r="I88" s="51">
        <v>0</v>
      </c>
      <c r="J88" s="51">
        <v>0</v>
      </c>
      <c r="K88" s="41">
        <v>0</v>
      </c>
      <c r="L88" s="51">
        <v>0</v>
      </c>
      <c r="M88" s="51">
        <v>0</v>
      </c>
      <c r="N88" s="32"/>
    </row>
    <row r="89" spans="1:14" ht="18.75" customHeight="1">
      <c r="A89" s="17" t="s">
        <v>90</v>
      </c>
      <c r="B89" s="51">
        <v>0</v>
      </c>
      <c r="C89" s="51">
        <v>0</v>
      </c>
      <c r="D89" s="51">
        <v>0</v>
      </c>
      <c r="E89" s="51">
        <v>0</v>
      </c>
      <c r="F89" s="41">
        <v>0</v>
      </c>
      <c r="G89" s="41">
        <v>0</v>
      </c>
      <c r="H89" s="51">
        <v>1.631556819175925</v>
      </c>
      <c r="I89" s="51">
        <v>0</v>
      </c>
      <c r="J89" s="51">
        <v>0</v>
      </c>
      <c r="K89" s="41">
        <v>0</v>
      </c>
      <c r="L89" s="51">
        <v>0</v>
      </c>
      <c r="M89" s="51">
        <v>0</v>
      </c>
      <c r="N89" s="32"/>
    </row>
    <row r="90" spans="1:14" ht="18.75" customHeight="1">
      <c r="A90" s="17" t="s">
        <v>91</v>
      </c>
      <c r="B90" s="51">
        <v>0</v>
      </c>
      <c r="C90" s="51">
        <v>0</v>
      </c>
      <c r="D90" s="51">
        <v>0</v>
      </c>
      <c r="E90" s="51">
        <v>0</v>
      </c>
      <c r="F90" s="41">
        <v>0</v>
      </c>
      <c r="G90" s="41">
        <v>0</v>
      </c>
      <c r="H90" s="51">
        <v>0</v>
      </c>
      <c r="I90" s="51">
        <v>1.6557972715166742</v>
      </c>
      <c r="J90" s="51">
        <v>0</v>
      </c>
      <c r="K90" s="41">
        <v>0</v>
      </c>
      <c r="L90" s="51">
        <v>0</v>
      </c>
      <c r="M90" s="51">
        <v>0</v>
      </c>
      <c r="N90" s="29"/>
    </row>
    <row r="91" spans="1:14" ht="18.75" customHeight="1">
      <c r="A91" s="17" t="s">
        <v>92</v>
      </c>
      <c r="B91" s="51">
        <v>0</v>
      </c>
      <c r="C91" s="51">
        <v>0</v>
      </c>
      <c r="D91" s="51">
        <v>0</v>
      </c>
      <c r="E91" s="51">
        <v>0</v>
      </c>
      <c r="F91" s="41">
        <v>0</v>
      </c>
      <c r="G91" s="41">
        <v>0</v>
      </c>
      <c r="H91" s="51">
        <v>0</v>
      </c>
      <c r="I91" s="51">
        <v>0</v>
      </c>
      <c r="J91" s="51">
        <v>1.8691664475913863</v>
      </c>
      <c r="K91" s="41">
        <v>0</v>
      </c>
      <c r="L91" s="51">
        <v>0</v>
      </c>
      <c r="M91" s="51">
        <v>0</v>
      </c>
      <c r="N91" s="32"/>
    </row>
    <row r="92" spans="1:14" ht="18.75" customHeight="1">
      <c r="A92" s="17" t="s">
        <v>93</v>
      </c>
      <c r="B92" s="51">
        <v>0</v>
      </c>
      <c r="C92" s="51">
        <v>0</v>
      </c>
      <c r="D92" s="51">
        <v>0</v>
      </c>
      <c r="E92" s="51">
        <v>0</v>
      </c>
      <c r="F92" s="41">
        <v>0</v>
      </c>
      <c r="G92" s="41">
        <v>0</v>
      </c>
      <c r="H92" s="51">
        <v>0</v>
      </c>
      <c r="I92" s="51">
        <v>0</v>
      </c>
      <c r="J92" s="51">
        <v>0</v>
      </c>
      <c r="K92" s="24">
        <v>1.7837672507741942</v>
      </c>
      <c r="L92" s="51">
        <v>0</v>
      </c>
      <c r="M92" s="51">
        <v>0</v>
      </c>
      <c r="N92" s="29"/>
    </row>
    <row r="93" spans="1:14" ht="18.75" customHeight="1">
      <c r="A93" s="17" t="s">
        <v>94</v>
      </c>
      <c r="B93" s="51">
        <v>0</v>
      </c>
      <c r="C93" s="51">
        <v>0</v>
      </c>
      <c r="D93" s="51">
        <v>0</v>
      </c>
      <c r="E93" s="51">
        <v>0</v>
      </c>
      <c r="F93" s="41">
        <v>0</v>
      </c>
      <c r="G93" s="4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2.1219269408047747</v>
      </c>
      <c r="M93" s="51">
        <v>0</v>
      </c>
      <c r="N93" s="32"/>
    </row>
    <row r="94" spans="1:15" ht="18.75" customHeight="1">
      <c r="A94" s="38" t="s">
        <v>95</v>
      </c>
      <c r="B94" s="52">
        <v>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6">
        <v>2.0890000532453015</v>
      </c>
      <c r="N94" s="57"/>
      <c r="O94"/>
    </row>
    <row r="95" spans="1:13" ht="50.25" customHeight="1">
      <c r="A95" s="75" t="s">
        <v>106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</row>
    <row r="98" ht="14.25">
      <c r="B98" s="47"/>
    </row>
    <row r="99" ht="14.25">
      <c r="H99" s="48"/>
    </row>
    <row r="101" spans="8:11" ht="14.25">
      <c r="H101" s="49"/>
      <c r="I101" s="50"/>
      <c r="J101" s="50"/>
      <c r="K101" s="50"/>
    </row>
  </sheetData>
  <sheetProtection/>
  <mergeCells count="7">
    <mergeCell ref="A95:M95"/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2015-03-16T13:27:26Z</dcterms:modified>
  <cp:category/>
  <cp:version/>
  <cp:contentType/>
  <cp:contentStatus/>
</cp:coreProperties>
</file>