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  <sheet name="REVISAO EMERG I" sheetId="2" r:id="rId2"/>
  </sheets>
  <definedNames>
    <definedName name="_xlnm.Print_Titles" localSheetId="0">'DETALHAMENTO PERMISSÃO'!$1:$6</definedName>
    <definedName name="_xlnm.Print_Titles" localSheetId="1">'REVISAO EMERG I'!$1:$6</definedName>
  </definedNames>
  <calcPr fullCalcOnLoad="1"/>
</workbook>
</file>

<file path=xl/sharedStrings.xml><?xml version="1.0" encoding="utf-8"?>
<sst xmlns="http://schemas.openxmlformats.org/spreadsheetml/2006/main" count="156" uniqueCount="132">
  <si>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</si>
  <si>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</si>
  <si>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</si>
  <si>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</si>
  <si>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</si>
  <si>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</si>
  <si>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</si>
  <si>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</si>
  <si>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</si>
  <si>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</si>
  <si>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</si>
  <si>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</si>
  <si>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</si>
  <si>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</si>
  <si>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</si>
  <si>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</si>
  <si>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</si>
  <si>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</si>
  <si>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</si>
  <si>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</si>
  <si>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</si>
  <si>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</si>
  <si>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</si>
  <si>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</si>
  <si>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</si>
  <si>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</si>
  <si>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</si>
  <si>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</si>
  <si>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</si>
  <si>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</si>
  <si>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</si>
  <si>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</si>
  <si>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</si>
  <si>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</si>
  <si>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</si>
  <si>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</si>
  <si>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</si>
  <si>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</si>
  <si>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</si>
  <si>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</si>
  <si>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</si>
  <si>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</si>
  <si>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</si>
  <si>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</si>
  <si>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</si>
  <si>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</si>
  <si>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</si>
  <si>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</si>
  <si>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</si>
  <si>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</si>
  <si>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</si>
  <si>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</si>
  <si>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</si>
  <si>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</si>
  <si>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</si>
  <si>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</si>
  <si>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</si>
  <si>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</si>
  <si>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</si>
  <si>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</si>
  <si>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</si>
  <si>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</si>
  <si>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</si>
  <si>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</si>
  <si>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</si>
  <si>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</si>
  <si>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</si>
  <si>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</si>
  <si>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</si>
  <si>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</si>
  <si>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</si>
  <si>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</si>
  <si>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</si>
  <si>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</si>
  <si>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</si>
  <si>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</si>
  <si>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</si>
  <si>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</si>
  <si>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</si>
  <si>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</si>
  <si>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</si>
  <si>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</si>
  <si>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</si>
  <si>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</si>
  <si>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</si>
  <si>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</si>
  <si>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</si>
  <si>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</si>
  <si>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</si>
  <si>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</si>
  <si>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</si>
  <si>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</si>
  <si>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</si>
  <si>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</si>
  <si>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</si>
  <si>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</si>
  <si>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</si>
  <si>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</si>
  <si>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</si>
  <si>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</si>
  <si>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</si>
  <si>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</si>
  <si>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</si>
  <si>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OPERAÇÃO 02/03/15 - VENCIMENTO 09/03/15</t>
  </si>
  <si>
    <t>7.3. Revisão de Remuneração pelo Transporte Coletivo (1)</t>
  </si>
  <si>
    <t>10. Tarifa de Remuneração por Passageiro (2)</t>
  </si>
  <si>
    <t>7.2.8. Desconto de parcela contrato validadores</t>
  </si>
  <si>
    <t>Cooperqualityação</t>
  </si>
  <si>
    <t>Transcooperleste</t>
  </si>
  <si>
    <t>Cooperpaulistana</t>
  </si>
  <si>
    <t xml:space="preserve">Consórcio Aliança Cooperpeople    </t>
  </si>
  <si>
    <t>Consórcio Autho Pam</t>
  </si>
  <si>
    <t>Unicoopers</t>
  </si>
  <si>
    <t>Empresa Alfa Rodobus S/A</t>
  </si>
  <si>
    <t>1. Revisão de Remuneração pelo Transporte Coletivo (1)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</si>
  <si>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</si>
  <si>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</si>
  <si>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</si>
  <si>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</si>
  <si>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</si>
  <si>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</si>
  <si>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</si>
  <si>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</si>
  <si>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</si>
  <si>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8.9. Cooperpam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</si>
  <si>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</si>
  <si>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</si>
  <si>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</si>
  <si>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</si>
  <si>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</si>
  <si>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Nota: (1)  Revisão linhas noturnas ou linhas da madrugada - operação controlada período de 01 a 15/01/15, para as áreas 1.0, 4.1.</t>
  </si>
  <si>
    <t>Nota: (1) Revisões:
- Passageiros transportados, processado pelo sistema de bilhetagem eletrônica, dias 27, 28/02 e 01/03/15, áreas 6.0 e 7.0, total de 703.793  passageiros.
- Linhas Noturnas ou linhas da madrugada - operação controlada mês de janeiro/2015, para a área 7.0 e período de 16 a 31/01/15, para as áreas 1.0 e 4.1.   
(2) Tarifa de remuneração de cada cooperativa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</si>
</sst>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638175</xdr:colOff>
      <xdr:row>99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4183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638175</xdr:colOff>
      <xdr:row>99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4183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638175</xdr:colOff>
      <xdr:row>99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4183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28</xdr:row>
      <xdr:rowOff>0</xdr:rowOff>
    </xdr:from>
    <xdr:to>
      <xdr:col>2</xdr:col>
      <xdr:colOff>914400</xdr:colOff>
      <xdr:row>29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6858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914400</xdr:colOff>
      <xdr:row>29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6858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914400</xdr:colOff>
      <xdr:row>29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6858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12.625" style="1" bestFit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3" t="s">
        <v>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1">
      <c r="A2" s="74" t="s">
        <v>103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5" t="s">
        <v>3</v>
      </c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 t="s">
        <v>4</v>
      </c>
    </row>
    <row r="5" spans="1:14" ht="42" customHeight="1">
      <c r="A5" s="75"/>
      <c r="B5" s="4" t="s">
        <v>0</v>
      </c>
      <c r="C5" s="4" t="s">
        <v>1</v>
      </c>
      <c r="D5" s="4" t="s">
        <v>44</v>
      </c>
      <c r="E5" s="4" t="s">
        <v>68</v>
      </c>
      <c r="F5" s="4" t="s">
        <v>67</v>
      </c>
      <c r="G5" s="4" t="s">
        <v>69</v>
      </c>
      <c r="H5" s="4" t="s">
        <v>70</v>
      </c>
      <c r="I5" s="4" t="s">
        <v>71</v>
      </c>
      <c r="J5" s="4" t="s">
        <v>72</v>
      </c>
      <c r="K5" s="4" t="s">
        <v>71</v>
      </c>
      <c r="L5" s="4" t="s">
        <v>73</v>
      </c>
      <c r="M5" s="4" t="s">
        <v>74</v>
      </c>
      <c r="N5" s="75"/>
    </row>
    <row r="6" spans="1:14" ht="20.25" customHeight="1">
      <c r="A6" s="75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5"/>
    </row>
    <row r="7" spans="1:16" ht="18.75" customHeight="1">
      <c r="A7" s="9" t="s">
        <v>5</v>
      </c>
      <c r="B7" s="10">
        <f>B8+B20+B24</f>
        <v>478389</v>
      </c>
      <c r="C7" s="10">
        <f>C8+C20+C24</f>
        <v>380872</v>
      </c>
      <c r="D7" s="10">
        <f>D8+D20+D24</f>
        <v>375441</v>
      </c>
      <c r="E7" s="10">
        <f>E8+E20+E24</f>
        <v>73954</v>
      </c>
      <c r="F7" s="10">
        <f aca="true" t="shared" si="0" ref="F7:M7">F8+F20+F24</f>
        <v>292571</v>
      </c>
      <c r="G7" s="10">
        <f t="shared" si="0"/>
        <v>506851</v>
      </c>
      <c r="H7" s="10">
        <f t="shared" si="0"/>
        <v>438809</v>
      </c>
      <c r="I7" s="10">
        <f t="shared" si="0"/>
        <v>419457</v>
      </c>
      <c r="J7" s="10">
        <f t="shared" si="0"/>
        <v>306583</v>
      </c>
      <c r="K7" s="10">
        <f t="shared" si="0"/>
        <v>359538</v>
      </c>
      <c r="L7" s="10">
        <f t="shared" si="0"/>
        <v>163580</v>
      </c>
      <c r="M7" s="10">
        <f t="shared" si="0"/>
        <v>93903</v>
      </c>
      <c r="N7" s="10">
        <f>+N8+N20+N24</f>
        <v>3889948</v>
      </c>
      <c r="P7" s="39"/>
    </row>
    <row r="8" spans="1:14" ht="18.75" customHeight="1">
      <c r="A8" s="11" t="s">
        <v>31</v>
      </c>
      <c r="B8" s="12">
        <f>+B9+B12+B16</f>
        <v>267778</v>
      </c>
      <c r="C8" s="12">
        <f>+C9+C12+C16</f>
        <v>225746</v>
      </c>
      <c r="D8" s="12">
        <f>+D9+D12+D16</f>
        <v>234651</v>
      </c>
      <c r="E8" s="12">
        <f>+E9+E12+E16</f>
        <v>44478</v>
      </c>
      <c r="F8" s="12">
        <f aca="true" t="shared" si="1" ref="F8:M8">+F9+F12+F16</f>
        <v>174349</v>
      </c>
      <c r="G8" s="12">
        <f t="shared" si="1"/>
        <v>304071</v>
      </c>
      <c r="H8" s="12">
        <f t="shared" si="1"/>
        <v>252808</v>
      </c>
      <c r="I8" s="12">
        <f t="shared" si="1"/>
        <v>240917</v>
      </c>
      <c r="J8" s="12">
        <f t="shared" si="1"/>
        <v>181980</v>
      </c>
      <c r="K8" s="12">
        <f t="shared" si="1"/>
        <v>195628</v>
      </c>
      <c r="L8" s="12">
        <f t="shared" si="1"/>
        <v>98515</v>
      </c>
      <c r="M8" s="12">
        <f t="shared" si="1"/>
        <v>59499</v>
      </c>
      <c r="N8" s="12">
        <f>SUM(B8:M8)</f>
        <v>2280420</v>
      </c>
    </row>
    <row r="9" spans="1:14" ht="18.75" customHeight="1">
      <c r="A9" s="13" t="s">
        <v>6</v>
      </c>
      <c r="B9" s="14">
        <v>34495</v>
      </c>
      <c r="C9" s="14">
        <v>34644</v>
      </c>
      <c r="D9" s="14">
        <v>22335</v>
      </c>
      <c r="E9" s="14">
        <v>5009</v>
      </c>
      <c r="F9" s="14">
        <v>17555</v>
      </c>
      <c r="G9" s="14">
        <v>34669</v>
      </c>
      <c r="H9" s="14">
        <v>39052</v>
      </c>
      <c r="I9" s="14">
        <v>22776</v>
      </c>
      <c r="J9" s="14">
        <v>26386</v>
      </c>
      <c r="K9" s="14">
        <v>21374</v>
      </c>
      <c r="L9" s="14">
        <v>16014</v>
      </c>
      <c r="M9" s="14">
        <v>9494</v>
      </c>
      <c r="N9" s="12">
        <f aca="true" t="shared" si="2" ref="N9:N19">SUM(B9:M9)</f>
        <v>283803</v>
      </c>
    </row>
    <row r="10" spans="1:14" ht="18.75" customHeight="1">
      <c r="A10" s="15" t="s">
        <v>7</v>
      </c>
      <c r="B10" s="14">
        <f>+B9-B11</f>
        <v>34495</v>
      </c>
      <c r="C10" s="14">
        <f>+C9-C11</f>
        <v>34644</v>
      </c>
      <c r="D10" s="14">
        <f>+D9-D11</f>
        <v>22335</v>
      </c>
      <c r="E10" s="14">
        <f>+E9-E11</f>
        <v>5009</v>
      </c>
      <c r="F10" s="14">
        <f aca="true" t="shared" si="3" ref="F10:M10">+F9-F11</f>
        <v>17555</v>
      </c>
      <c r="G10" s="14">
        <f t="shared" si="3"/>
        <v>34669</v>
      </c>
      <c r="H10" s="14">
        <f t="shared" si="3"/>
        <v>39052</v>
      </c>
      <c r="I10" s="14">
        <f t="shared" si="3"/>
        <v>22776</v>
      </c>
      <c r="J10" s="14">
        <f t="shared" si="3"/>
        <v>26386</v>
      </c>
      <c r="K10" s="14">
        <f t="shared" si="3"/>
        <v>21374</v>
      </c>
      <c r="L10" s="14">
        <f t="shared" si="3"/>
        <v>16014</v>
      </c>
      <c r="M10" s="14">
        <f t="shared" si="3"/>
        <v>9494</v>
      </c>
      <c r="N10" s="12">
        <f t="shared" si="2"/>
        <v>283803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216426</v>
      </c>
      <c r="C12" s="14">
        <f>C13+C14+C15</f>
        <v>178135</v>
      </c>
      <c r="D12" s="14">
        <f>D13+D14+D15</f>
        <v>202819</v>
      </c>
      <c r="E12" s="14">
        <f>E13+E14+E15</f>
        <v>37221</v>
      </c>
      <c r="F12" s="14">
        <f aca="true" t="shared" si="4" ref="F12:M12">F13+F14+F15</f>
        <v>146454</v>
      </c>
      <c r="G12" s="14">
        <f t="shared" si="4"/>
        <v>252400</v>
      </c>
      <c r="H12" s="14">
        <f t="shared" si="4"/>
        <v>201001</v>
      </c>
      <c r="I12" s="14">
        <f t="shared" si="4"/>
        <v>206170</v>
      </c>
      <c r="J12" s="14">
        <f t="shared" si="4"/>
        <v>146975</v>
      </c>
      <c r="K12" s="14">
        <f t="shared" si="4"/>
        <v>162435</v>
      </c>
      <c r="L12" s="14">
        <f t="shared" si="4"/>
        <v>78506</v>
      </c>
      <c r="M12" s="14">
        <f t="shared" si="4"/>
        <v>47715</v>
      </c>
      <c r="N12" s="12">
        <f t="shared" si="2"/>
        <v>1876257</v>
      </c>
    </row>
    <row r="13" spans="1:14" ht="18.75" customHeight="1">
      <c r="A13" s="15" t="s">
        <v>9</v>
      </c>
      <c r="B13" s="14">
        <v>105922</v>
      </c>
      <c r="C13" s="14">
        <v>88471</v>
      </c>
      <c r="D13" s="14">
        <v>97060</v>
      </c>
      <c r="E13" s="14">
        <v>18194</v>
      </c>
      <c r="F13" s="14">
        <v>70173</v>
      </c>
      <c r="G13" s="14">
        <v>123261</v>
      </c>
      <c r="H13" s="14">
        <v>102485</v>
      </c>
      <c r="I13" s="14">
        <v>105479</v>
      </c>
      <c r="J13" s="14">
        <v>72507</v>
      </c>
      <c r="K13" s="14">
        <v>80896</v>
      </c>
      <c r="L13" s="14">
        <v>38739</v>
      </c>
      <c r="M13" s="14">
        <v>22839</v>
      </c>
      <c r="N13" s="12">
        <f t="shared" si="2"/>
        <v>926026</v>
      </c>
    </row>
    <row r="14" spans="1:14" ht="18.75" customHeight="1">
      <c r="A14" s="15" t="s">
        <v>10</v>
      </c>
      <c r="B14" s="14">
        <v>97773</v>
      </c>
      <c r="C14" s="14">
        <v>76628</v>
      </c>
      <c r="D14" s="14">
        <v>94980</v>
      </c>
      <c r="E14" s="14">
        <v>16361</v>
      </c>
      <c r="F14" s="14">
        <v>65531</v>
      </c>
      <c r="G14" s="14">
        <v>110883</v>
      </c>
      <c r="H14" s="14">
        <v>85922</v>
      </c>
      <c r="I14" s="14">
        <v>90670</v>
      </c>
      <c r="J14" s="14">
        <v>65834</v>
      </c>
      <c r="K14" s="14">
        <v>72531</v>
      </c>
      <c r="L14" s="14">
        <v>35940</v>
      </c>
      <c r="M14" s="14">
        <v>22595</v>
      </c>
      <c r="N14" s="12">
        <f t="shared" si="2"/>
        <v>835648</v>
      </c>
    </row>
    <row r="15" spans="1:14" ht="18.75" customHeight="1">
      <c r="A15" s="15" t="s">
        <v>11</v>
      </c>
      <c r="B15" s="14">
        <v>12731</v>
      </c>
      <c r="C15" s="14">
        <v>13036</v>
      </c>
      <c r="D15" s="14">
        <v>10779</v>
      </c>
      <c r="E15" s="14">
        <v>2666</v>
      </c>
      <c r="F15" s="14">
        <v>10750</v>
      </c>
      <c r="G15" s="14">
        <v>18256</v>
      </c>
      <c r="H15" s="14">
        <v>12594</v>
      </c>
      <c r="I15" s="14">
        <v>10021</v>
      </c>
      <c r="J15" s="14">
        <v>8634</v>
      </c>
      <c r="K15" s="14">
        <v>9008</v>
      </c>
      <c r="L15" s="14">
        <v>3827</v>
      </c>
      <c r="M15" s="14">
        <v>2281</v>
      </c>
      <c r="N15" s="12">
        <f t="shared" si="2"/>
        <v>114583</v>
      </c>
    </row>
    <row r="16" spans="1:14" ht="18.75" customHeight="1">
      <c r="A16" s="16" t="s">
        <v>30</v>
      </c>
      <c r="B16" s="14">
        <f>B17+B18+B19</f>
        <v>16857</v>
      </c>
      <c r="C16" s="14">
        <f>C17+C18+C19</f>
        <v>12967</v>
      </c>
      <c r="D16" s="14">
        <f>D17+D18+D19</f>
        <v>9497</v>
      </c>
      <c r="E16" s="14">
        <f>E17+E18+E19</f>
        <v>2248</v>
      </c>
      <c r="F16" s="14">
        <f aca="true" t="shared" si="5" ref="F16:M16">F17+F18+F19</f>
        <v>10340</v>
      </c>
      <c r="G16" s="14">
        <f t="shared" si="5"/>
        <v>17002</v>
      </c>
      <c r="H16" s="14">
        <f t="shared" si="5"/>
        <v>12755</v>
      </c>
      <c r="I16" s="14">
        <f t="shared" si="5"/>
        <v>11971</v>
      </c>
      <c r="J16" s="14">
        <f t="shared" si="5"/>
        <v>8619</v>
      </c>
      <c r="K16" s="14">
        <f t="shared" si="5"/>
        <v>11819</v>
      </c>
      <c r="L16" s="14">
        <f t="shared" si="5"/>
        <v>3995</v>
      </c>
      <c r="M16" s="14">
        <f t="shared" si="5"/>
        <v>2290</v>
      </c>
      <c r="N16" s="12">
        <f t="shared" si="2"/>
        <v>120360</v>
      </c>
    </row>
    <row r="17" spans="1:14" ht="18.75" customHeight="1">
      <c r="A17" s="15" t="s">
        <v>27</v>
      </c>
      <c r="B17" s="14">
        <v>5577</v>
      </c>
      <c r="C17" s="14">
        <v>4732</v>
      </c>
      <c r="D17" s="14">
        <v>3677</v>
      </c>
      <c r="E17" s="14">
        <v>801</v>
      </c>
      <c r="F17" s="14">
        <v>3586</v>
      </c>
      <c r="G17" s="14">
        <v>6885</v>
      </c>
      <c r="H17" s="14">
        <v>5048</v>
      </c>
      <c r="I17" s="14">
        <v>4776</v>
      </c>
      <c r="J17" s="14">
        <v>3524</v>
      </c>
      <c r="K17" s="14">
        <v>4407</v>
      </c>
      <c r="L17" s="14">
        <v>1831</v>
      </c>
      <c r="M17" s="14">
        <v>871</v>
      </c>
      <c r="N17" s="12">
        <f t="shared" si="2"/>
        <v>45715</v>
      </c>
    </row>
    <row r="18" spans="1:14" ht="18.75" customHeight="1">
      <c r="A18" s="15" t="s">
        <v>28</v>
      </c>
      <c r="B18" s="14">
        <v>670</v>
      </c>
      <c r="C18" s="14">
        <v>461</v>
      </c>
      <c r="D18" s="14">
        <v>495</v>
      </c>
      <c r="E18" s="14">
        <v>94</v>
      </c>
      <c r="F18" s="14">
        <v>385</v>
      </c>
      <c r="G18" s="14">
        <v>738</v>
      </c>
      <c r="H18" s="14">
        <v>558</v>
      </c>
      <c r="I18" s="14">
        <v>431</v>
      </c>
      <c r="J18" s="14">
        <v>343</v>
      </c>
      <c r="K18" s="14">
        <v>445</v>
      </c>
      <c r="L18" s="14">
        <v>172</v>
      </c>
      <c r="M18" s="14">
        <v>112</v>
      </c>
      <c r="N18" s="12">
        <f t="shared" si="2"/>
        <v>4904</v>
      </c>
    </row>
    <row r="19" spans="1:14" ht="18.75" customHeight="1">
      <c r="A19" s="15" t="s">
        <v>29</v>
      </c>
      <c r="B19" s="14">
        <v>10610</v>
      </c>
      <c r="C19" s="14">
        <v>7774</v>
      </c>
      <c r="D19" s="14">
        <v>5325</v>
      </c>
      <c r="E19" s="14">
        <v>1353</v>
      </c>
      <c r="F19" s="14">
        <v>6369</v>
      </c>
      <c r="G19" s="14">
        <v>9379</v>
      </c>
      <c r="H19" s="14">
        <v>7149</v>
      </c>
      <c r="I19" s="14">
        <v>6764</v>
      </c>
      <c r="J19" s="14">
        <v>4752</v>
      </c>
      <c r="K19" s="14">
        <v>6967</v>
      </c>
      <c r="L19" s="14">
        <v>1992</v>
      </c>
      <c r="M19" s="14">
        <v>1307</v>
      </c>
      <c r="N19" s="12">
        <f t="shared" si="2"/>
        <v>69741</v>
      </c>
    </row>
    <row r="20" spans="1:14" ht="18.75" customHeight="1">
      <c r="A20" s="17" t="s">
        <v>12</v>
      </c>
      <c r="B20" s="18">
        <f>B21+B22+B23</f>
        <v>153628</v>
      </c>
      <c r="C20" s="18">
        <f>C21+C22+C23</f>
        <v>104061</v>
      </c>
      <c r="D20" s="18">
        <f>D21+D22+D23</f>
        <v>92014</v>
      </c>
      <c r="E20" s="18">
        <f>E21+E22+E23</f>
        <v>17562</v>
      </c>
      <c r="F20" s="18">
        <f aca="true" t="shared" si="6" ref="F20:M20">F21+F22+F23</f>
        <v>73714</v>
      </c>
      <c r="G20" s="18">
        <f t="shared" si="6"/>
        <v>127578</v>
      </c>
      <c r="H20" s="18">
        <f t="shared" si="6"/>
        <v>124774</v>
      </c>
      <c r="I20" s="18">
        <f t="shared" si="6"/>
        <v>132592</v>
      </c>
      <c r="J20" s="18">
        <f t="shared" si="6"/>
        <v>86102</v>
      </c>
      <c r="K20" s="18">
        <f t="shared" si="6"/>
        <v>127887</v>
      </c>
      <c r="L20" s="18">
        <f t="shared" si="6"/>
        <v>52297</v>
      </c>
      <c r="M20" s="18">
        <f t="shared" si="6"/>
        <v>28695</v>
      </c>
      <c r="N20" s="12">
        <f aca="true" t="shared" si="7" ref="N20:N26">SUM(B20:M20)</f>
        <v>1120904</v>
      </c>
    </row>
    <row r="21" spans="1:14" ht="18.75" customHeight="1">
      <c r="A21" s="13" t="s">
        <v>13</v>
      </c>
      <c r="B21" s="14">
        <v>83663</v>
      </c>
      <c r="C21" s="14">
        <v>60632</v>
      </c>
      <c r="D21" s="14">
        <v>51918</v>
      </c>
      <c r="E21" s="14">
        <v>10145</v>
      </c>
      <c r="F21" s="14">
        <v>41432</v>
      </c>
      <c r="G21" s="14">
        <v>74095</v>
      </c>
      <c r="H21" s="14">
        <v>73511</v>
      </c>
      <c r="I21" s="14">
        <v>77438</v>
      </c>
      <c r="J21" s="14">
        <v>49201</v>
      </c>
      <c r="K21" s="14">
        <v>70917</v>
      </c>
      <c r="L21" s="14">
        <v>29273</v>
      </c>
      <c r="M21" s="14">
        <v>15461</v>
      </c>
      <c r="N21" s="12">
        <f t="shared" si="7"/>
        <v>637686</v>
      </c>
    </row>
    <row r="22" spans="1:14" ht="18.75" customHeight="1">
      <c r="A22" s="13" t="s">
        <v>14</v>
      </c>
      <c r="B22" s="14">
        <v>62911</v>
      </c>
      <c r="C22" s="14">
        <v>37745</v>
      </c>
      <c r="D22" s="14">
        <v>35700</v>
      </c>
      <c r="E22" s="14">
        <v>6387</v>
      </c>
      <c r="F22" s="14">
        <v>27856</v>
      </c>
      <c r="G22" s="14">
        <v>46208</v>
      </c>
      <c r="H22" s="14">
        <v>45544</v>
      </c>
      <c r="I22" s="14">
        <v>49602</v>
      </c>
      <c r="J22" s="14">
        <v>33176</v>
      </c>
      <c r="K22" s="14">
        <v>51811</v>
      </c>
      <c r="L22" s="14">
        <v>21032</v>
      </c>
      <c r="M22" s="14">
        <v>12258</v>
      </c>
      <c r="N22" s="12">
        <f t="shared" si="7"/>
        <v>430230</v>
      </c>
    </row>
    <row r="23" spans="1:14" ht="18.75" customHeight="1">
      <c r="A23" s="13" t="s">
        <v>15</v>
      </c>
      <c r="B23" s="14">
        <v>7054</v>
      </c>
      <c r="C23" s="14">
        <v>5684</v>
      </c>
      <c r="D23" s="14">
        <v>4396</v>
      </c>
      <c r="E23" s="14">
        <v>1030</v>
      </c>
      <c r="F23" s="14">
        <v>4426</v>
      </c>
      <c r="G23" s="14">
        <v>7275</v>
      </c>
      <c r="H23" s="14">
        <v>5719</v>
      </c>
      <c r="I23" s="14">
        <v>5552</v>
      </c>
      <c r="J23" s="14">
        <v>3725</v>
      </c>
      <c r="K23" s="14">
        <v>5159</v>
      </c>
      <c r="L23" s="14">
        <v>1992</v>
      </c>
      <c r="M23" s="14">
        <v>976</v>
      </c>
      <c r="N23" s="12">
        <f t="shared" si="7"/>
        <v>52988</v>
      </c>
    </row>
    <row r="24" spans="1:14" ht="18.75" customHeight="1">
      <c r="A24" s="17" t="s">
        <v>16</v>
      </c>
      <c r="B24" s="14">
        <f>B25+B26</f>
        <v>56983</v>
      </c>
      <c r="C24" s="14">
        <f>C25+C26</f>
        <v>51065</v>
      </c>
      <c r="D24" s="14">
        <f>D25+D26</f>
        <v>48776</v>
      </c>
      <c r="E24" s="14">
        <f>E25+E26</f>
        <v>11914</v>
      </c>
      <c r="F24" s="14">
        <f aca="true" t="shared" si="8" ref="F24:M24">F25+F26</f>
        <v>44508</v>
      </c>
      <c r="G24" s="14">
        <f t="shared" si="8"/>
        <v>75202</v>
      </c>
      <c r="H24" s="14">
        <f t="shared" si="8"/>
        <v>61227</v>
      </c>
      <c r="I24" s="14">
        <f t="shared" si="8"/>
        <v>45948</v>
      </c>
      <c r="J24" s="14">
        <f t="shared" si="8"/>
        <v>38501</v>
      </c>
      <c r="K24" s="14">
        <f t="shared" si="8"/>
        <v>36023</v>
      </c>
      <c r="L24" s="14">
        <f t="shared" si="8"/>
        <v>12768</v>
      </c>
      <c r="M24" s="14">
        <f t="shared" si="8"/>
        <v>5709</v>
      </c>
      <c r="N24" s="12">
        <f t="shared" si="7"/>
        <v>488624</v>
      </c>
    </row>
    <row r="25" spans="1:14" ht="18.75" customHeight="1">
      <c r="A25" s="13" t="s">
        <v>17</v>
      </c>
      <c r="B25" s="14">
        <v>36469</v>
      </c>
      <c r="C25" s="14">
        <v>32682</v>
      </c>
      <c r="D25" s="14">
        <v>31217</v>
      </c>
      <c r="E25" s="14">
        <v>7625</v>
      </c>
      <c r="F25" s="14">
        <v>28485</v>
      </c>
      <c r="G25" s="14">
        <v>48129</v>
      </c>
      <c r="H25" s="14">
        <v>39185</v>
      </c>
      <c r="I25" s="14">
        <v>29407</v>
      </c>
      <c r="J25" s="14">
        <v>24641</v>
      </c>
      <c r="K25" s="14">
        <v>23055</v>
      </c>
      <c r="L25" s="14">
        <v>8172</v>
      </c>
      <c r="M25" s="14">
        <v>3654</v>
      </c>
      <c r="N25" s="12">
        <f t="shared" si="7"/>
        <v>312721</v>
      </c>
    </row>
    <row r="26" spans="1:14" ht="18.75" customHeight="1">
      <c r="A26" s="13" t="s">
        <v>18</v>
      </c>
      <c r="B26" s="14">
        <v>20514</v>
      </c>
      <c r="C26" s="14">
        <v>18383</v>
      </c>
      <c r="D26" s="14">
        <v>17559</v>
      </c>
      <c r="E26" s="14">
        <v>4289</v>
      </c>
      <c r="F26" s="14">
        <v>16023</v>
      </c>
      <c r="G26" s="14">
        <v>27073</v>
      </c>
      <c r="H26" s="14">
        <v>22042</v>
      </c>
      <c r="I26" s="14">
        <v>16541</v>
      </c>
      <c r="J26" s="14">
        <v>13860</v>
      </c>
      <c r="K26" s="14">
        <v>12968</v>
      </c>
      <c r="L26" s="14">
        <v>4596</v>
      </c>
      <c r="M26" s="14">
        <v>2055</v>
      </c>
      <c r="N26" s="12">
        <f t="shared" si="7"/>
        <v>175903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0.9960625837968682</v>
      </c>
      <c r="C32" s="23">
        <f aca="true" t="shared" si="9" ref="C32:M32">(((+C$8+C$20)*C$29)+(C$24*C$30))/C$7</f>
        <v>0.9929611194837111</v>
      </c>
      <c r="D32" s="23">
        <f t="shared" si="9"/>
        <v>0.9962454116625515</v>
      </c>
      <c r="E32" s="23">
        <f t="shared" si="9"/>
        <v>0.9848082564837601</v>
      </c>
      <c r="F32" s="23">
        <f t="shared" si="9"/>
        <v>0.9963033096239886</v>
      </c>
      <c r="G32" s="23">
        <f t="shared" si="9"/>
        <v>0.9980415025323024</v>
      </c>
      <c r="H32" s="23">
        <f t="shared" si="9"/>
        <v>0.993260703176097</v>
      </c>
      <c r="I32" s="23">
        <f t="shared" si="9"/>
        <v>0.9951363519979401</v>
      </c>
      <c r="J32" s="23">
        <f t="shared" si="9"/>
        <v>0.9975386123822914</v>
      </c>
      <c r="K32" s="23">
        <f t="shared" si="9"/>
        <v>0.9956616660825837</v>
      </c>
      <c r="L32" s="23">
        <f t="shared" si="9"/>
        <v>0.9971666560704243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1.733945745873588</v>
      </c>
      <c r="C35" s="26">
        <f>C32*C34</f>
        <v>1.670160602971602</v>
      </c>
      <c r="D35" s="26">
        <f>D32*D34</f>
        <v>1.5732707540975013</v>
      </c>
      <c r="E35" s="26">
        <f>E32*E34</f>
        <v>1.9895096397484922</v>
      </c>
      <c r="F35" s="26">
        <f aca="true" t="shared" si="10" ref="F35:M35">F32*F34</f>
        <v>1.8350910659964248</v>
      </c>
      <c r="G35" s="26">
        <f t="shared" si="10"/>
        <v>1.4577394185986807</v>
      </c>
      <c r="H35" s="26">
        <f t="shared" si="10"/>
        <v>1.6928142164230222</v>
      </c>
      <c r="I35" s="26">
        <f t="shared" si="10"/>
        <v>1.655608348818973</v>
      </c>
      <c r="J35" s="26">
        <f t="shared" si="10"/>
        <v>1.8690880980206992</v>
      </c>
      <c r="K35" s="26">
        <f t="shared" si="10"/>
        <v>1.7837278747869487</v>
      </c>
      <c r="L35" s="26">
        <f t="shared" si="10"/>
        <v>2.121771210786649</v>
      </c>
      <c r="M35" s="26">
        <f t="shared" si="10"/>
        <v>2.089</v>
      </c>
      <c r="N35" s="27"/>
    </row>
    <row r="36" spans="1:14" ht="18.75" customHeight="1">
      <c r="A36" s="61" t="s">
        <v>48</v>
      </c>
      <c r="B36" s="26">
        <v>-0.0006679292</v>
      </c>
      <c r="C36" s="26">
        <v>-0.0050561081</v>
      </c>
      <c r="D36" s="26">
        <v>0</v>
      </c>
      <c r="E36" s="26">
        <v>0</v>
      </c>
      <c r="F36" s="26">
        <v>-0.001221618</v>
      </c>
      <c r="G36" s="26">
        <v>-0.0009014681</v>
      </c>
      <c r="H36" s="26">
        <v>-0.0011946883</v>
      </c>
      <c r="I36" s="26">
        <v>0</v>
      </c>
      <c r="J36" s="26">
        <v>-0.0004203756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99</v>
      </c>
      <c r="B38" s="65">
        <f aca="true" t="shared" si="11" ref="B38:M38">B39*B40</f>
        <v>376.64000000000004</v>
      </c>
      <c r="C38" s="65">
        <f t="shared" si="11"/>
        <v>2217.04</v>
      </c>
      <c r="D38" s="65">
        <f t="shared" si="11"/>
        <v>0</v>
      </c>
      <c r="E38" s="65">
        <f t="shared" si="11"/>
        <v>0</v>
      </c>
      <c r="F38" s="65">
        <f t="shared" si="11"/>
        <v>445.12</v>
      </c>
      <c r="G38" s="65">
        <f t="shared" si="11"/>
        <v>500.76000000000005</v>
      </c>
      <c r="H38" s="65">
        <f t="shared" si="11"/>
        <v>663.4000000000001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4352.76</v>
      </c>
    </row>
    <row r="39" spans="1:14" ht="18.75" customHeight="1">
      <c r="A39" s="61" t="s">
        <v>50</v>
      </c>
      <c r="B39" s="67">
        <v>88</v>
      </c>
      <c r="C39" s="67">
        <v>518</v>
      </c>
      <c r="D39" s="67">
        <v>0</v>
      </c>
      <c r="E39" s="67">
        <v>0</v>
      </c>
      <c r="F39" s="67">
        <v>104</v>
      </c>
      <c r="G39" s="67">
        <v>117</v>
      </c>
      <c r="H39" s="67">
        <v>155</v>
      </c>
      <c r="I39" s="67">
        <v>0</v>
      </c>
      <c r="J39" s="67">
        <v>35</v>
      </c>
      <c r="K39" s="67">
        <v>0</v>
      </c>
      <c r="L39" s="67">
        <v>0</v>
      </c>
      <c r="M39" s="67">
        <v>0</v>
      </c>
      <c r="N39" s="12">
        <f>SUM(B39:M39)</f>
        <v>1017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829557.6814406612</v>
      </c>
      <c r="C42" s="69">
        <f aca="true" t="shared" si="12" ref="C42:N42">C43+C44+C45</f>
        <v>636408.7191707368</v>
      </c>
      <c r="D42" s="69">
        <f t="shared" si="12"/>
        <v>590670.3451891199</v>
      </c>
      <c r="E42" s="69">
        <f t="shared" si="12"/>
        <v>147132.19589796</v>
      </c>
      <c r="F42" s="69">
        <f>F43+F44+F45</f>
        <v>536982.1382697619</v>
      </c>
      <c r="G42" s="69">
        <f>G43+G44+G45</f>
        <v>738900.5320482069</v>
      </c>
      <c r="H42" s="69">
        <f t="shared" si="12"/>
        <v>742961.2735161352</v>
      </c>
      <c r="I42" s="69">
        <f t="shared" si="12"/>
        <v>694456.5111705599</v>
      </c>
      <c r="J42" s="69">
        <f t="shared" si="12"/>
        <v>573051.5563429053</v>
      </c>
      <c r="K42" s="69">
        <f t="shared" si="12"/>
        <v>641317.95264515</v>
      </c>
      <c r="L42" s="69">
        <f t="shared" si="12"/>
        <v>347079.33466048003</v>
      </c>
      <c r="M42" s="69">
        <f t="shared" si="12"/>
        <v>196163.367</v>
      </c>
      <c r="N42" s="69">
        <f t="shared" si="12"/>
        <v>6674681.607351676</v>
      </c>
    </row>
    <row r="43" spans="1:14" ht="18.75" customHeight="1">
      <c r="A43" s="66" t="s">
        <v>100</v>
      </c>
      <c r="B43" s="63">
        <f aca="true" t="shared" si="13" ref="B43:H43">B35*B7</f>
        <v>829500.57142272</v>
      </c>
      <c r="C43" s="63">
        <f t="shared" si="13"/>
        <v>636117.409175</v>
      </c>
      <c r="D43" s="63">
        <f t="shared" si="13"/>
        <v>590670.3451891199</v>
      </c>
      <c r="E43" s="63">
        <f t="shared" si="13"/>
        <v>147132.19589796</v>
      </c>
      <c r="F43" s="63">
        <f t="shared" si="13"/>
        <v>536894.42826964</v>
      </c>
      <c r="G43" s="63">
        <f t="shared" si="13"/>
        <v>738856.68205616</v>
      </c>
      <c r="H43" s="63">
        <f t="shared" si="13"/>
        <v>742822.1134943699</v>
      </c>
      <c r="I43" s="63">
        <f>I35*I7</f>
        <v>694456.5111705599</v>
      </c>
      <c r="J43" s="63">
        <f>J35*J7</f>
        <v>573030.6363554801</v>
      </c>
      <c r="K43" s="63">
        <f>K35*K7</f>
        <v>641317.95264515</v>
      </c>
      <c r="L43" s="63">
        <f>L35*L7</f>
        <v>347079.33466048003</v>
      </c>
      <c r="M43" s="63">
        <f>M35*M7</f>
        <v>196163.367</v>
      </c>
      <c r="N43" s="65">
        <f>SUM(B43:M43)</f>
        <v>6674041.547336639</v>
      </c>
    </row>
    <row r="44" spans="1:14" ht="18.75" customHeight="1">
      <c r="A44" s="66" t="s">
        <v>101</v>
      </c>
      <c r="B44" s="63">
        <f aca="true" t="shared" si="14" ref="B44:M44">B36*B7</f>
        <v>-319.5299820588</v>
      </c>
      <c r="C44" s="63">
        <f t="shared" si="14"/>
        <v>-1925.7300042631998</v>
      </c>
      <c r="D44" s="63">
        <f t="shared" si="14"/>
        <v>0</v>
      </c>
      <c r="E44" s="63">
        <f t="shared" si="14"/>
        <v>0</v>
      </c>
      <c r="F44" s="63">
        <f t="shared" si="14"/>
        <v>-357.409999878</v>
      </c>
      <c r="G44" s="63">
        <f t="shared" si="14"/>
        <v>-456.91000795310003</v>
      </c>
      <c r="H44" s="63">
        <f t="shared" si="14"/>
        <v>-524.2399782347001</v>
      </c>
      <c r="I44" s="63">
        <f t="shared" si="14"/>
        <v>0</v>
      </c>
      <c r="J44" s="63">
        <f t="shared" si="14"/>
        <v>-128.8800125748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-3712.6999849625995</v>
      </c>
    </row>
    <row r="45" spans="1:14" ht="18.75" customHeight="1">
      <c r="A45" s="66" t="s">
        <v>52</v>
      </c>
      <c r="B45" s="63">
        <f aca="true" t="shared" si="15" ref="B45:M45">B38</f>
        <v>376.64000000000004</v>
      </c>
      <c r="C45" s="63">
        <f t="shared" si="15"/>
        <v>2217.04</v>
      </c>
      <c r="D45" s="63">
        <f t="shared" si="15"/>
        <v>0</v>
      </c>
      <c r="E45" s="63">
        <f t="shared" si="15"/>
        <v>0</v>
      </c>
      <c r="F45" s="63">
        <f t="shared" si="15"/>
        <v>445.12</v>
      </c>
      <c r="G45" s="63">
        <f t="shared" si="15"/>
        <v>500.76000000000005</v>
      </c>
      <c r="H45" s="63">
        <f t="shared" si="15"/>
        <v>663.4000000000001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4352.76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+B48+B51+B60</f>
        <v>-118514.12000000001</v>
      </c>
      <c r="C47" s="28">
        <f t="shared" si="16"/>
        <v>-121634.92</v>
      </c>
      <c r="D47" s="28">
        <f t="shared" si="16"/>
        <v>-80432.34</v>
      </c>
      <c r="E47" s="28">
        <f t="shared" si="16"/>
        <v>-148108.43</v>
      </c>
      <c r="F47" s="28">
        <f t="shared" si="16"/>
        <v>-63680.18</v>
      </c>
      <c r="G47" s="28">
        <f t="shared" si="16"/>
        <v>-112273.48</v>
      </c>
      <c r="H47" s="28">
        <f t="shared" si="16"/>
        <v>-139027.44</v>
      </c>
      <c r="I47" s="28">
        <f t="shared" si="16"/>
        <v>43991.580000000075</v>
      </c>
      <c r="J47" s="28">
        <f t="shared" si="16"/>
        <v>-95025.24</v>
      </c>
      <c r="K47" s="28">
        <f t="shared" si="16"/>
        <v>47019.52000000002</v>
      </c>
      <c r="L47" s="28">
        <f t="shared" si="16"/>
        <v>-57905.76</v>
      </c>
      <c r="M47" s="28">
        <f t="shared" si="16"/>
        <v>-33990.84</v>
      </c>
      <c r="N47" s="28">
        <f t="shared" si="16"/>
        <v>-879581.6500000001</v>
      </c>
      <c r="P47" s="40"/>
    </row>
    <row r="48" spans="1:16" ht="18.75" customHeight="1">
      <c r="A48" s="17" t="s">
        <v>54</v>
      </c>
      <c r="B48" s="29">
        <f>B49+B50</f>
        <v>-120732.5</v>
      </c>
      <c r="C48" s="29">
        <f>C49+C50</f>
        <v>-121254</v>
      </c>
      <c r="D48" s="29">
        <f>D49+D50</f>
        <v>-78172.5</v>
      </c>
      <c r="E48" s="29">
        <f>E49+E50</f>
        <v>-17531.5</v>
      </c>
      <c r="F48" s="29">
        <f aca="true" t="shared" si="17" ref="F48:M48">F49+F50</f>
        <v>-61442.5</v>
      </c>
      <c r="G48" s="29">
        <f t="shared" si="17"/>
        <v>-121341.5</v>
      </c>
      <c r="H48" s="29">
        <f t="shared" si="17"/>
        <v>-136682</v>
      </c>
      <c r="I48" s="29">
        <f t="shared" si="17"/>
        <v>-79716</v>
      </c>
      <c r="J48" s="29">
        <f t="shared" si="17"/>
        <v>-92351</v>
      </c>
      <c r="K48" s="29">
        <f t="shared" si="17"/>
        <v>-74809</v>
      </c>
      <c r="L48" s="29">
        <f t="shared" si="17"/>
        <v>-56049</v>
      </c>
      <c r="M48" s="29">
        <f t="shared" si="17"/>
        <v>-33229</v>
      </c>
      <c r="N48" s="28">
        <f aca="true" t="shared" si="18" ref="N48:N60">SUM(B48:M48)</f>
        <v>-993310.5</v>
      </c>
      <c r="P48" s="40"/>
    </row>
    <row r="49" spans="1:16" ht="18.75" customHeight="1">
      <c r="A49" s="13" t="s">
        <v>55</v>
      </c>
      <c r="B49" s="20">
        <f>ROUND(-B9*$D$3,2)</f>
        <v>-120732.5</v>
      </c>
      <c r="C49" s="20">
        <f>ROUND(-C9*$D$3,2)</f>
        <v>-121254</v>
      </c>
      <c r="D49" s="20">
        <f>ROUND(-D9*$D$3,2)</f>
        <v>-78172.5</v>
      </c>
      <c r="E49" s="20">
        <f>ROUND(-E9*$D$3,2)</f>
        <v>-17531.5</v>
      </c>
      <c r="F49" s="20">
        <f aca="true" t="shared" si="19" ref="F49:M49">ROUND(-F9*$D$3,2)</f>
        <v>-61442.5</v>
      </c>
      <c r="G49" s="20">
        <f t="shared" si="19"/>
        <v>-121341.5</v>
      </c>
      <c r="H49" s="20">
        <f t="shared" si="19"/>
        <v>-136682</v>
      </c>
      <c r="I49" s="20">
        <f t="shared" si="19"/>
        <v>-79716</v>
      </c>
      <c r="J49" s="20">
        <f t="shared" si="19"/>
        <v>-92351</v>
      </c>
      <c r="K49" s="20">
        <f t="shared" si="19"/>
        <v>-74809</v>
      </c>
      <c r="L49" s="20">
        <f t="shared" si="19"/>
        <v>-56049</v>
      </c>
      <c r="M49" s="20">
        <f t="shared" si="19"/>
        <v>-33229</v>
      </c>
      <c r="N49" s="54">
        <f t="shared" si="18"/>
        <v>-993310.5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SUM(B52:B59)</f>
        <v>-3090.16</v>
      </c>
      <c r="C51" s="29">
        <f aca="true" t="shared" si="21" ref="C51:M51">SUM(C52:C59)</f>
        <v>-380.92</v>
      </c>
      <c r="D51" s="29">
        <f t="shared" si="21"/>
        <v>-2259.84</v>
      </c>
      <c r="E51" s="29">
        <f t="shared" si="21"/>
        <v>-130576.93000000001</v>
      </c>
      <c r="F51" s="29">
        <f t="shared" si="21"/>
        <v>-2237.6800000000003</v>
      </c>
      <c r="G51" s="29">
        <f t="shared" si="21"/>
        <v>-2717.04</v>
      </c>
      <c r="H51" s="29">
        <f t="shared" si="21"/>
        <v>-2345.44</v>
      </c>
      <c r="I51" s="29">
        <f t="shared" si="21"/>
        <v>-634649.32</v>
      </c>
      <c r="J51" s="29">
        <f t="shared" si="21"/>
        <v>-2674.24</v>
      </c>
      <c r="K51" s="29">
        <f t="shared" si="21"/>
        <v>-161400.68</v>
      </c>
      <c r="L51" s="29">
        <f t="shared" si="21"/>
        <v>-1856.76</v>
      </c>
      <c r="M51" s="29">
        <f t="shared" si="21"/>
        <v>-761.84</v>
      </c>
      <c r="N51" s="29">
        <f>SUM(N52:N59)</f>
        <v>-944950.85</v>
      </c>
      <c r="P51" s="47"/>
    </row>
    <row r="52" spans="1:14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0</v>
      </c>
      <c r="F54" s="27">
        <v>-500</v>
      </c>
      <c r="G54" s="27">
        <v>-500</v>
      </c>
      <c r="H54" s="27">
        <v>0</v>
      </c>
      <c r="I54" s="27">
        <v>0</v>
      </c>
      <c r="J54" s="27">
        <v>-500</v>
      </c>
      <c r="K54" s="27">
        <v>0</v>
      </c>
      <c r="L54" s="27">
        <v>-500</v>
      </c>
      <c r="M54" s="27">
        <v>0</v>
      </c>
      <c r="N54" s="27">
        <f t="shared" si="18"/>
        <v>-2000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-632000</v>
      </c>
      <c r="J57" s="27">
        <v>0</v>
      </c>
      <c r="K57" s="27">
        <v>-158700</v>
      </c>
      <c r="L57" s="27">
        <v>0</v>
      </c>
      <c r="M57" s="27">
        <v>0</v>
      </c>
      <c r="N57" s="27">
        <f t="shared" si="18"/>
        <v>-790700</v>
      </c>
    </row>
    <row r="58" spans="1:14" ht="18.75" customHeight="1">
      <c r="A58" s="16" t="s">
        <v>102</v>
      </c>
      <c r="B58" s="27">
        <v>-3090.16</v>
      </c>
      <c r="C58" s="27">
        <v>-380.92</v>
      </c>
      <c r="D58" s="27">
        <v>-2259.84</v>
      </c>
      <c r="E58" s="27">
        <v>-727.6</v>
      </c>
      <c r="F58" s="27">
        <v>-1737.68</v>
      </c>
      <c r="G58" s="27">
        <v>-2217.04</v>
      </c>
      <c r="H58" s="27">
        <v>-2345.44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-22401.52</v>
      </c>
    </row>
    <row r="59" spans="1:16" ht="18.75" customHeight="1">
      <c r="A59" s="16" t="s">
        <v>106</v>
      </c>
      <c r="B59" s="27">
        <v>0</v>
      </c>
      <c r="C59" s="27">
        <v>0</v>
      </c>
      <c r="D59" s="27">
        <v>0</v>
      </c>
      <c r="E59" s="27">
        <v>-129849.33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f t="shared" si="18"/>
        <v>-129849.33</v>
      </c>
      <c r="P59" s="77"/>
    </row>
    <row r="60" spans="1:16" ht="18.75" customHeight="1">
      <c r="A60" s="17" t="s">
        <v>104</v>
      </c>
      <c r="B60" s="30">
        <v>5308.54</v>
      </c>
      <c r="C60" s="30">
        <v>0</v>
      </c>
      <c r="D60" s="30">
        <v>0</v>
      </c>
      <c r="E60" s="30">
        <v>0</v>
      </c>
      <c r="F60" s="30">
        <v>0</v>
      </c>
      <c r="G60" s="30">
        <v>11785.06</v>
      </c>
      <c r="H60" s="30">
        <v>0</v>
      </c>
      <c r="I60" s="30">
        <v>758356.9</v>
      </c>
      <c r="J60" s="30">
        <v>0</v>
      </c>
      <c r="K60" s="30">
        <v>283229.2</v>
      </c>
      <c r="L60" s="30">
        <v>0</v>
      </c>
      <c r="M60" s="30">
        <v>0</v>
      </c>
      <c r="N60" s="27">
        <f t="shared" si="18"/>
        <v>1058679.7</v>
      </c>
      <c r="P60" s="77"/>
    </row>
    <row r="61" spans="1:16" ht="15" customHeight="1">
      <c r="A61" s="35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/>
      <c r="P61" s="77"/>
    </row>
    <row r="62" spans="1:16" ht="15.75">
      <c r="A62" s="2" t="s">
        <v>64</v>
      </c>
      <c r="B62" s="32">
        <f aca="true" t="shared" si="22" ref="B62:M62">+B42+B47</f>
        <v>711043.5614406612</v>
      </c>
      <c r="C62" s="32">
        <f t="shared" si="22"/>
        <v>514773.79917073686</v>
      </c>
      <c r="D62" s="32">
        <f t="shared" si="22"/>
        <v>510238.00518911995</v>
      </c>
      <c r="E62" s="32">
        <f t="shared" si="22"/>
        <v>-976.2341020400054</v>
      </c>
      <c r="F62" s="32">
        <f t="shared" si="22"/>
        <v>473301.95826976193</v>
      </c>
      <c r="G62" s="32">
        <f t="shared" si="22"/>
        <v>626627.0520482069</v>
      </c>
      <c r="H62" s="32">
        <f t="shared" si="22"/>
        <v>603933.8335161351</v>
      </c>
      <c r="I62" s="32">
        <f t="shared" si="22"/>
        <v>738448.09117056</v>
      </c>
      <c r="J62" s="32">
        <f t="shared" si="22"/>
        <v>478026.3163429053</v>
      </c>
      <c r="K62" s="32">
        <f t="shared" si="22"/>
        <v>688337.47264515</v>
      </c>
      <c r="L62" s="32">
        <f t="shared" si="22"/>
        <v>289173.57466048</v>
      </c>
      <c r="M62" s="32">
        <f t="shared" si="22"/>
        <v>162172.527</v>
      </c>
      <c r="N62" s="32">
        <f>SUM(B62:M62)</f>
        <v>5795099.957351678</v>
      </c>
      <c r="O62" s="37"/>
      <c r="P62" s="40"/>
    </row>
    <row r="63" spans="1:16" ht="15" customHeight="1">
      <c r="A63" s="38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6"/>
      <c r="P63" s="37"/>
    </row>
    <row r="64" spans="1:14" ht="15" customHeight="1">
      <c r="A64" s="31"/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/>
      <c r="N64" s="34"/>
    </row>
    <row r="65" spans="1:16" ht="18.75" customHeight="1">
      <c r="A65" s="2" t="s">
        <v>65</v>
      </c>
      <c r="B65" s="42">
        <f>SUM(B66:B79)</f>
        <v>711043.56</v>
      </c>
      <c r="C65" s="42">
        <f aca="true" t="shared" si="23" ref="C65:M65">SUM(C66:C79)</f>
        <v>514773.8</v>
      </c>
      <c r="D65" s="42">
        <f t="shared" si="23"/>
        <v>510238.01</v>
      </c>
      <c r="E65" s="42">
        <f t="shared" si="23"/>
        <v>-976.23</v>
      </c>
      <c r="F65" s="42">
        <f t="shared" si="23"/>
        <v>473301.96</v>
      </c>
      <c r="G65" s="42">
        <f t="shared" si="23"/>
        <v>626627.05</v>
      </c>
      <c r="H65" s="42">
        <f t="shared" si="23"/>
        <v>603933.8400000001</v>
      </c>
      <c r="I65" s="42">
        <f t="shared" si="23"/>
        <v>738448.08</v>
      </c>
      <c r="J65" s="42">
        <f t="shared" si="23"/>
        <v>478026.32</v>
      </c>
      <c r="K65" s="42">
        <f t="shared" si="23"/>
        <v>688337.47</v>
      </c>
      <c r="L65" s="42">
        <f t="shared" si="23"/>
        <v>289173.57</v>
      </c>
      <c r="M65" s="42">
        <f t="shared" si="23"/>
        <v>162172.53</v>
      </c>
      <c r="N65" s="32">
        <f>SUM(N66:N79)</f>
        <v>5795099.960000001</v>
      </c>
      <c r="P65" s="40"/>
    </row>
    <row r="66" spans="1:14" ht="18.75" customHeight="1">
      <c r="A66" s="17" t="s">
        <v>22</v>
      </c>
      <c r="B66" s="42">
        <v>152375.43</v>
      </c>
      <c r="C66" s="42">
        <v>144859.57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>SUM(B66:M66)</f>
        <v>297235</v>
      </c>
    </row>
    <row r="67" spans="1:14" ht="18.75" customHeight="1">
      <c r="A67" s="17" t="s">
        <v>23</v>
      </c>
      <c r="B67" s="42">
        <v>558668.13</v>
      </c>
      <c r="C67" s="42">
        <v>369914.23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aca="true" t="shared" si="24" ref="N67:N78">SUM(B67:M67)</f>
        <v>928582.36</v>
      </c>
    </row>
    <row r="68" spans="1:14" ht="18.75" customHeight="1">
      <c r="A68" s="17" t="s">
        <v>85</v>
      </c>
      <c r="B68" s="41">
        <v>0</v>
      </c>
      <c r="C68" s="41">
        <v>0</v>
      </c>
      <c r="D68" s="29">
        <v>510238.01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4"/>
        <v>510238.01</v>
      </c>
    </row>
    <row r="69" spans="1:14" ht="18.75" customHeight="1">
      <c r="A69" s="17" t="s">
        <v>75</v>
      </c>
      <c r="B69" s="41">
        <v>0</v>
      </c>
      <c r="C69" s="41">
        <v>0</v>
      </c>
      <c r="D69" s="41">
        <v>0</v>
      </c>
      <c r="E69" s="29">
        <v>-976.23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4"/>
        <v>-976.23</v>
      </c>
    </row>
    <row r="70" spans="1:14" ht="18.75" customHeight="1">
      <c r="A70" s="17" t="s">
        <v>76</v>
      </c>
      <c r="B70" s="41">
        <v>0</v>
      </c>
      <c r="C70" s="41">
        <v>0</v>
      </c>
      <c r="D70" s="41">
        <v>0</v>
      </c>
      <c r="E70" s="41">
        <v>0</v>
      </c>
      <c r="F70" s="29">
        <v>473301.96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29">
        <f t="shared" si="24"/>
        <v>473301.96</v>
      </c>
    </row>
    <row r="71" spans="1:14" ht="18.75" customHeight="1">
      <c r="A71" s="17" t="s">
        <v>77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2">
        <v>626627.05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626627.05</v>
      </c>
    </row>
    <row r="72" spans="1:14" ht="18.75" customHeight="1">
      <c r="A72" s="17" t="s">
        <v>78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484534.4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484534.4</v>
      </c>
    </row>
    <row r="73" spans="1:14" ht="18.75" customHeight="1">
      <c r="A73" s="17" t="s">
        <v>79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119399.44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119399.44</v>
      </c>
    </row>
    <row r="74" spans="1:14" ht="18.75" customHeight="1">
      <c r="A74" s="17" t="s">
        <v>80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29">
        <v>738448.08</v>
      </c>
      <c r="J74" s="41">
        <v>0</v>
      </c>
      <c r="K74" s="41">
        <v>0</v>
      </c>
      <c r="L74" s="41">
        <v>0</v>
      </c>
      <c r="M74" s="41">
        <v>0</v>
      </c>
      <c r="N74" s="29">
        <f t="shared" si="24"/>
        <v>738448.08</v>
      </c>
    </row>
    <row r="75" spans="1:14" ht="18.75" customHeight="1">
      <c r="A75" s="17" t="s">
        <v>81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29">
        <v>478026.32</v>
      </c>
      <c r="K75" s="41">
        <v>0</v>
      </c>
      <c r="L75" s="41">
        <v>0</v>
      </c>
      <c r="M75" s="41">
        <v>0</v>
      </c>
      <c r="N75" s="32">
        <f t="shared" si="24"/>
        <v>478026.32</v>
      </c>
    </row>
    <row r="76" spans="1:14" ht="18.75" customHeight="1">
      <c r="A76" s="17" t="s">
        <v>82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29">
        <v>688337.47</v>
      </c>
      <c r="L76" s="41">
        <v>0</v>
      </c>
      <c r="M76" s="41">
        <v>0</v>
      </c>
      <c r="N76" s="29">
        <f t="shared" si="24"/>
        <v>688337.47</v>
      </c>
    </row>
    <row r="77" spans="1:14" ht="18.75" customHeight="1">
      <c r="A77" s="17" t="s">
        <v>83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29">
        <v>289173.57</v>
      </c>
      <c r="M77" s="41">
        <v>0</v>
      </c>
      <c r="N77" s="32">
        <f t="shared" si="24"/>
        <v>289173.57</v>
      </c>
    </row>
    <row r="78" spans="1:14" ht="18.75" customHeight="1">
      <c r="A78" s="17" t="s">
        <v>84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29">
        <v>162172.53</v>
      </c>
      <c r="N78" s="29">
        <f t="shared" si="24"/>
        <v>162172.53</v>
      </c>
    </row>
    <row r="79" spans="1:14" ht="18.75" customHeight="1">
      <c r="A79" s="38" t="s">
        <v>66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f>SUM(B79:M79)</f>
        <v>0</v>
      </c>
    </row>
    <row r="80" spans="1:14" ht="17.25" customHeight="1">
      <c r="A80" s="71"/>
      <c r="B80" s="72">
        <v>0</v>
      </c>
      <c r="C80" s="72">
        <v>0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/>
      <c r="K80" s="72"/>
      <c r="L80" s="72">
        <v>0</v>
      </c>
      <c r="M80" s="72">
        <v>0</v>
      </c>
      <c r="N80" s="72"/>
    </row>
    <row r="81" spans="1:14" ht="15" customHeight="1">
      <c r="A81" s="43"/>
      <c r="B81" s="44">
        <v>0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/>
      <c r="N81" s="45"/>
    </row>
    <row r="82" spans="1:14" ht="18.75" customHeight="1">
      <c r="A82" s="2" t="s">
        <v>105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32"/>
    </row>
    <row r="83" spans="1:14" ht="18.75" customHeight="1">
      <c r="A83" s="17" t="s">
        <v>96</v>
      </c>
      <c r="B83" s="52">
        <v>1.9316863535754203</v>
      </c>
      <c r="C83" s="52">
        <v>1.937575332190313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97</v>
      </c>
      <c r="B84" s="52">
        <v>1.6873300234806665</v>
      </c>
      <c r="C84" s="52">
        <v>1.5833758068105943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98</v>
      </c>
      <c r="B85" s="52">
        <v>0</v>
      </c>
      <c r="C85" s="52">
        <v>0</v>
      </c>
      <c r="D85" s="24">
        <v>1.5732707669114456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86</v>
      </c>
      <c r="B86" s="52">
        <v>0</v>
      </c>
      <c r="C86" s="52">
        <v>0</v>
      </c>
      <c r="D86" s="52">
        <v>0</v>
      </c>
      <c r="E86" s="52">
        <v>1.989509695215945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87</v>
      </c>
      <c r="B87" s="52">
        <v>0</v>
      </c>
      <c r="C87" s="52">
        <v>0</v>
      </c>
      <c r="D87" s="52">
        <v>0</v>
      </c>
      <c r="E87" s="52">
        <v>0</v>
      </c>
      <c r="F87" s="52">
        <v>1.8350910719107498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29"/>
    </row>
    <row r="88" spans="1:14" ht="18.75" customHeight="1">
      <c r="A88" s="17" t="s">
        <v>88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52">
        <v>1.4577394145419462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89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1.7098080921297159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90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1.6308347365634102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91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1.6556083221879718</v>
      </c>
      <c r="J91" s="52">
        <v>0</v>
      </c>
      <c r="K91" s="41">
        <v>0</v>
      </c>
      <c r="L91" s="52">
        <v>0</v>
      </c>
      <c r="M91" s="52">
        <v>0</v>
      </c>
      <c r="N91" s="29"/>
    </row>
    <row r="92" spans="1:14" ht="18.75" customHeight="1">
      <c r="A92" s="17" t="s">
        <v>92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1.8690881099082468</v>
      </c>
      <c r="K92" s="41">
        <v>0</v>
      </c>
      <c r="L92" s="52">
        <v>0</v>
      </c>
      <c r="M92" s="52">
        <v>0</v>
      </c>
      <c r="N92" s="32"/>
    </row>
    <row r="93" spans="1:14" ht="18.75" customHeight="1">
      <c r="A93" s="17" t="s">
        <v>93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24">
        <v>1.7837278674298684</v>
      </c>
      <c r="L93" s="52">
        <v>0</v>
      </c>
      <c r="M93" s="52">
        <v>0</v>
      </c>
      <c r="N93" s="29"/>
    </row>
    <row r="94" spans="1:14" ht="18.75" customHeight="1">
      <c r="A94" s="17" t="s">
        <v>94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52">
        <v>0</v>
      </c>
      <c r="L94" s="52">
        <v>2.1217711822961243</v>
      </c>
      <c r="M94" s="52">
        <v>0</v>
      </c>
      <c r="N94" s="32"/>
    </row>
    <row r="95" spans="1:14" ht="18.75" customHeight="1">
      <c r="A95" s="38" t="s">
        <v>95</v>
      </c>
      <c r="B95" s="53">
        <v>0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7">
        <v>2.089000031947861</v>
      </c>
      <c r="N95" s="58"/>
    </row>
    <row r="96" spans="1:13" ht="88.5" customHeight="1">
      <c r="A96" s="70" t="s">
        <v>131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</row>
    <row r="99" ht="14.25">
      <c r="B99" s="48"/>
    </row>
    <row r="100" ht="14.25">
      <c r="H100" s="49"/>
    </row>
    <row r="102" spans="8:11" ht="14.25">
      <c r="H102" s="50"/>
      <c r="I102" s="51"/>
      <c r="J102" s="51"/>
      <c r="K102" s="51"/>
    </row>
  </sheetData>
  <sheetProtection/>
  <mergeCells count="7">
    <mergeCell ref="A96:M96"/>
    <mergeCell ref="A80:N8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P31"/>
  <sheetViews>
    <sheetView showGridLines="0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N2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3" t="s">
        <v>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1">
      <c r="A2" s="74" t="s">
        <v>103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5" t="s">
        <v>3</v>
      </c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 t="s">
        <v>4</v>
      </c>
    </row>
    <row r="5" spans="1:14" ht="42" customHeight="1">
      <c r="A5" s="75"/>
      <c r="B5" s="4" t="s">
        <v>0</v>
      </c>
      <c r="C5" s="4" t="s">
        <v>1</v>
      </c>
      <c r="D5" s="4" t="s">
        <v>44</v>
      </c>
      <c r="E5" s="4" t="s">
        <v>107</v>
      </c>
      <c r="F5" s="4" t="s">
        <v>108</v>
      </c>
      <c r="G5" s="4" t="s">
        <v>109</v>
      </c>
      <c r="H5" s="4" t="s">
        <v>110</v>
      </c>
      <c r="I5" s="4" t="s">
        <v>111</v>
      </c>
      <c r="J5" s="4" t="s">
        <v>111</v>
      </c>
      <c r="K5" s="4" t="s">
        <v>111</v>
      </c>
      <c r="L5" s="4" t="s">
        <v>112</v>
      </c>
      <c r="M5" s="4" t="s">
        <v>113</v>
      </c>
      <c r="N5" s="75"/>
    </row>
    <row r="6" spans="1:14" ht="20.25" customHeight="1">
      <c r="A6" s="75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5"/>
    </row>
    <row r="7" spans="1:14" ht="18.75" customHeight="1">
      <c r="A7" s="17" t="s">
        <v>114</v>
      </c>
      <c r="B7" s="30">
        <v>5003.24</v>
      </c>
      <c r="C7" s="30">
        <v>0</v>
      </c>
      <c r="D7" s="30">
        <v>0</v>
      </c>
      <c r="E7" s="30">
        <v>0</v>
      </c>
      <c r="F7" s="30">
        <v>0</v>
      </c>
      <c r="G7" s="30">
        <v>11007.47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27">
        <f>SUM(B7:M7)</f>
        <v>16010.71</v>
      </c>
    </row>
    <row r="8" spans="1:16" ht="15" customHeight="1">
      <c r="A8" s="38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  <c r="P8" s="37"/>
    </row>
    <row r="9" spans="1:14" ht="15" customHeight="1">
      <c r="A9" s="3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6" ht="18.75" customHeight="1">
      <c r="A10" s="2" t="s">
        <v>115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32">
        <f>SUM(N11:N24)</f>
        <v>16010.71</v>
      </c>
      <c r="P10" s="47"/>
    </row>
    <row r="11" spans="1:14" ht="18.75" customHeight="1">
      <c r="A11" s="17" t="s">
        <v>116</v>
      </c>
      <c r="B11" s="42">
        <v>0</v>
      </c>
      <c r="C11" s="42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32">
        <f>SUM(B11:M11)</f>
        <v>0</v>
      </c>
    </row>
    <row r="12" spans="1:14" ht="18.75" customHeight="1">
      <c r="A12" s="17" t="s">
        <v>117</v>
      </c>
      <c r="B12" s="42">
        <v>5003.24</v>
      </c>
      <c r="C12" s="42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32">
        <f aca="true" t="shared" si="0" ref="N12:N23">SUM(B12:M12)</f>
        <v>5003.24</v>
      </c>
    </row>
    <row r="13" spans="1:14" ht="18.75" customHeight="1">
      <c r="A13" s="17" t="s">
        <v>118</v>
      </c>
      <c r="B13" s="41">
        <v>0</v>
      </c>
      <c r="C13" s="41">
        <v>0</v>
      </c>
      <c r="D13" s="42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29">
        <f t="shared" si="0"/>
        <v>0</v>
      </c>
    </row>
    <row r="14" spans="1:14" ht="18.75" customHeight="1">
      <c r="A14" s="17" t="s">
        <v>119</v>
      </c>
      <c r="B14" s="41">
        <v>0</v>
      </c>
      <c r="C14" s="41">
        <v>0</v>
      </c>
      <c r="D14" s="41">
        <v>0</v>
      </c>
      <c r="E14" s="29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32">
        <f t="shared" si="0"/>
        <v>0</v>
      </c>
    </row>
    <row r="15" spans="1:14" ht="18.75" customHeight="1">
      <c r="A15" s="17" t="s">
        <v>120</v>
      </c>
      <c r="B15" s="41">
        <v>0</v>
      </c>
      <c r="C15" s="41">
        <v>0</v>
      </c>
      <c r="D15" s="41">
        <v>0</v>
      </c>
      <c r="E15" s="41">
        <v>0</v>
      </c>
      <c r="F15" s="29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29">
        <f t="shared" si="0"/>
        <v>0</v>
      </c>
    </row>
    <row r="16" spans="1:14" ht="18.75" customHeight="1">
      <c r="A16" s="17" t="s">
        <v>121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2">
        <v>11007.47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32">
        <f t="shared" si="0"/>
        <v>11007.47</v>
      </c>
    </row>
    <row r="17" spans="1:14" ht="18.75" customHeight="1">
      <c r="A17" s="17" t="s">
        <v>122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2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32">
        <f t="shared" si="0"/>
        <v>0</v>
      </c>
    </row>
    <row r="18" spans="1:14" ht="18.75" customHeight="1">
      <c r="A18" s="17" t="s">
        <v>123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2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32">
        <f t="shared" si="0"/>
        <v>0</v>
      </c>
    </row>
    <row r="19" spans="1:14" ht="18.75" customHeight="1">
      <c r="A19" s="17" t="s">
        <v>124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29">
        <v>0</v>
      </c>
      <c r="J19" s="41">
        <v>0</v>
      </c>
      <c r="K19" s="41">
        <v>0</v>
      </c>
      <c r="L19" s="41">
        <v>0</v>
      </c>
      <c r="M19" s="41">
        <v>0</v>
      </c>
      <c r="N19" s="29">
        <f t="shared" si="0"/>
        <v>0</v>
      </c>
    </row>
    <row r="20" spans="1:14" ht="18.75" customHeight="1">
      <c r="A20" s="17" t="s">
        <v>125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29">
        <v>0</v>
      </c>
      <c r="K20" s="41">
        <v>0</v>
      </c>
      <c r="L20" s="41">
        <v>0</v>
      </c>
      <c r="M20" s="41">
        <v>0</v>
      </c>
      <c r="N20" s="32">
        <f t="shared" si="0"/>
        <v>0</v>
      </c>
    </row>
    <row r="21" spans="1:14" ht="18.75" customHeight="1">
      <c r="A21" s="17" t="s">
        <v>126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29">
        <v>0</v>
      </c>
      <c r="L21" s="41">
        <v>0</v>
      </c>
      <c r="M21" s="41">
        <v>0</v>
      </c>
      <c r="N21" s="29">
        <f t="shared" si="0"/>
        <v>0</v>
      </c>
    </row>
    <row r="22" spans="1:14" ht="18.75" customHeight="1">
      <c r="A22" s="17" t="s">
        <v>127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29">
        <v>0</v>
      </c>
      <c r="M22" s="41">
        <v>0</v>
      </c>
      <c r="N22" s="32">
        <f t="shared" si="0"/>
        <v>0</v>
      </c>
    </row>
    <row r="23" spans="1:14" ht="18.75" customHeight="1">
      <c r="A23" s="17" t="s">
        <v>128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29">
        <v>0</v>
      </c>
      <c r="N23" s="29">
        <f t="shared" si="0"/>
        <v>0</v>
      </c>
    </row>
    <row r="24" spans="1:14" ht="18.75" customHeight="1">
      <c r="A24" s="38" t="s">
        <v>129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f>SUM(B24:M24)</f>
        <v>0</v>
      </c>
    </row>
    <row r="25" ht="21" customHeight="1">
      <c r="A25" s="46" t="s">
        <v>130</v>
      </c>
    </row>
    <row r="28" ht="14.25">
      <c r="B28" s="48"/>
    </row>
    <row r="29" ht="14.25">
      <c r="H29" s="49"/>
    </row>
    <row r="30" ht="14.25"/>
    <row r="31" spans="8:11" ht="14.25">
      <c r="H31" s="50"/>
      <c r="I31" s="51"/>
      <c r="J31" s="51"/>
      <c r="K31" s="51"/>
    </row>
  </sheetData>
  <sheetProtection/>
  <mergeCells count="5"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2015-03-12T20:30:13Z</dcterms:modified>
  <cp:category/>
  <cp:version/>
  <cp:contentType/>
  <cp:contentStatus/>
</cp:coreProperties>
</file>