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<sst xmlns="http://schemas.openxmlformats.org/spreadsheetml/2006/main" count="108" uniqueCount="107">
  <si>
    <t xml:space="preserve">Consórcio Transcooper Fênix </t>
  </si>
  <si>
    <t xml:space="preserve">Consórcio Transcooper Fênix        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</si>
  <si>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</si>
  <si>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</si>
  <si>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</si>
  <si>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</si>
  <si>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</si>
  <si>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</si>
  <si>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</si>
  <si>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</si>
  <si>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</si>
  <si>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</si>
  <si>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</si>
  <si>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</si>
  <si>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</si>
  <si>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</si>
  <si>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</si>
  <si>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</si>
  <si>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</si>
  <si>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</si>
  <si>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</si>
  <si>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</si>
  <si>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</si>
  <si>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9.2. Transcooper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</si>
  <si>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</si>
  <si>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</si>
  <si>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</si>
  <si>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</si>
  <si>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</si>
  <si>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</si>
  <si>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</si>
  <si>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</si>
  <si>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</si>
  <si>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</si>
  <si>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</si>
  <si>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</si>
  <si>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</si>
  <si>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</si>
  <si>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</si>
  <si>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</si>
  <si>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</si>
  <si>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</si>
  <si>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</si>
  <si>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</si>
  <si>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</si>
  <si>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</si>
  <si>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</si>
  <si>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</si>
  <si>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</si>
  <si>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</si>
  <si>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</si>
  <si>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</si>
  <si>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</si>
  <si>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</si>
  <si>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</si>
  <si>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</si>
  <si>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</si>
  <si>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</si>
  <si>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</si>
  <si>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</si>
  <si>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</si>
  <si>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</si>
  <si>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</si>
  <si>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</si>
  <si>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</si>
  <si>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</si>
  <si>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</si>
  <si>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</si>
  <si>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</si>
  <si>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</si>
  <si>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</si>
  <si>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</si>
  <si>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</si>
  <si>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</si>
  <si>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</si>
  <si>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</si>
  <si>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</si>
  <si>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</si>
  <si>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</si>
  <si>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</si>
  <si>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</si>
  <si>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</si>
  <si>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</si>
  <si>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</si>
  <si>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</si>
  <si>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</si>
  <si>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</si>
  <si>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</si>
  <si>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</si>
  <si>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</si>
  <si>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</si>
  <si>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</si>
  <si>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</si>
  <si>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</si>
  <si>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</si>
  <si>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</si>
  <si>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</si>
  <si>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10.1. Fênix</t>
  </si>
  <si>
    <t>10.2. Transcooper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</si>
  <si>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</si>
  <si>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</si>
  <si>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</si>
  <si>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</si>
  <si>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</si>
  <si>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</si>
  <si>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</si>
  <si>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OPERAÇÃO 01/03/15 - VENCIMENTO 06/03/15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</si>
</sst>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170" fontId="41" fillId="0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2"/>
    </xf>
    <xf numFmtId="0" fontId="41" fillId="34" borderId="10" xfId="0" applyFont="1" applyFill="1" applyBorder="1" applyAlignment="1">
      <alignment vertical="center"/>
    </xf>
    <xf numFmtId="43" fontId="41" fillId="34" borderId="10" xfId="52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3"/>
    </xf>
    <xf numFmtId="172" fontId="41" fillId="34" borderId="10" xfId="52" applyNumberFormat="1" applyFont="1" applyFill="1" applyBorder="1" applyAlignment="1">
      <alignment vertical="center"/>
    </xf>
    <xf numFmtId="0" fontId="41" fillId="35" borderId="10" xfId="0" applyFont="1" applyFill="1" applyBorder="1" applyAlignment="1">
      <alignment horizontal="left" vertical="center" indent="1"/>
    </xf>
    <xf numFmtId="170" fontId="41" fillId="35" borderId="10" xfId="45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1">
      <c r="A2" s="73" t="s">
        <v>106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23.25" customHeight="1">
      <c r="A3" s="5"/>
      <c r="B3" s="6"/>
      <c r="C3" s="5" t="s">
        <v>2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4" t="s">
        <v>3</v>
      </c>
      <c r="B4" s="74" t="s">
        <v>46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 t="s">
        <v>4</v>
      </c>
    </row>
    <row r="5" spans="1:14" ht="42" customHeight="1">
      <c r="A5" s="74"/>
      <c r="B5" s="4" t="s">
        <v>0</v>
      </c>
      <c r="C5" s="4" t="s">
        <v>1</v>
      </c>
      <c r="D5" s="4" t="s">
        <v>44</v>
      </c>
      <c r="E5" s="4" t="s">
        <v>69</v>
      </c>
      <c r="F5" s="4" t="s">
        <v>68</v>
      </c>
      <c r="G5" s="4" t="s">
        <v>70</v>
      </c>
      <c r="H5" s="4" t="s">
        <v>71</v>
      </c>
      <c r="I5" s="4" t="s">
        <v>72</v>
      </c>
      <c r="J5" s="4" t="s">
        <v>73</v>
      </c>
      <c r="K5" s="4" t="s">
        <v>72</v>
      </c>
      <c r="L5" s="4" t="s">
        <v>74</v>
      </c>
      <c r="M5" s="4" t="s">
        <v>75</v>
      </c>
      <c r="N5" s="74"/>
    </row>
    <row r="6" spans="1:14" ht="20.25" customHeight="1">
      <c r="A6" s="74"/>
      <c r="B6" s="3" t="s">
        <v>32</v>
      </c>
      <c r="C6" s="3" t="s">
        <v>33</v>
      </c>
      <c r="D6" s="3" t="s">
        <v>34</v>
      </c>
      <c r="E6" s="3" t="s">
        <v>35</v>
      </c>
      <c r="F6" s="3" t="s">
        <v>36</v>
      </c>
      <c r="G6" s="3" t="s">
        <v>37</v>
      </c>
      <c r="H6" s="3" t="s">
        <v>43</v>
      </c>
      <c r="I6" s="3" t="s">
        <v>38</v>
      </c>
      <c r="J6" s="3" t="s">
        <v>40</v>
      </c>
      <c r="K6" s="3" t="s">
        <v>39</v>
      </c>
      <c r="L6" s="3" t="s">
        <v>41</v>
      </c>
      <c r="M6" s="3" t="s">
        <v>42</v>
      </c>
      <c r="N6" s="74"/>
    </row>
    <row r="7" spans="1:16" ht="18.75" customHeight="1">
      <c r="A7" s="9" t="s">
        <v>5</v>
      </c>
      <c r="B7" s="10">
        <f>B8+B20+B24</f>
        <v>209716</v>
      </c>
      <c r="C7" s="10">
        <f>C8+C20+C24</f>
        <v>153670</v>
      </c>
      <c r="D7" s="10">
        <f>D8+D20+D24</f>
        <v>167043</v>
      </c>
      <c r="E7" s="10">
        <f>E8+E20+E24</f>
        <v>30261</v>
      </c>
      <c r="F7" s="10">
        <f aca="true" t="shared" si="0" ref="F7:M7">F8+F20+F24</f>
        <v>128001</v>
      </c>
      <c r="G7" s="10">
        <f t="shared" si="0"/>
        <v>197305</v>
      </c>
      <c r="H7" s="10">
        <f t="shared" si="0"/>
        <v>161503</v>
      </c>
      <c r="I7" s="10">
        <f t="shared" si="0"/>
        <v>81533</v>
      </c>
      <c r="J7" s="10">
        <f t="shared" si="0"/>
        <v>140911</v>
      </c>
      <c r="K7" s="10">
        <f t="shared" si="0"/>
        <v>143644</v>
      </c>
      <c r="L7" s="10">
        <f t="shared" si="0"/>
        <v>62493</v>
      </c>
      <c r="M7" s="10">
        <f t="shared" si="0"/>
        <v>23820</v>
      </c>
      <c r="N7" s="10">
        <f>+N8+N20+N24</f>
        <v>1499900</v>
      </c>
      <c r="P7" s="39"/>
    </row>
    <row r="8" spans="1:14" ht="18.75" customHeight="1">
      <c r="A8" s="11" t="s">
        <v>31</v>
      </c>
      <c r="B8" s="12">
        <f>+B9+B12+B16</f>
        <v>114579</v>
      </c>
      <c r="C8" s="12">
        <f>+C9+C12+C16</f>
        <v>88625</v>
      </c>
      <c r="D8" s="12">
        <f>+D9+D12+D16</f>
        <v>97512</v>
      </c>
      <c r="E8" s="12">
        <f>+E9+E12+E16</f>
        <v>17914</v>
      </c>
      <c r="F8" s="12">
        <f aca="true" t="shared" si="1" ref="F8:M8">+F9+F12+F16</f>
        <v>72824</v>
      </c>
      <c r="G8" s="12">
        <f t="shared" si="1"/>
        <v>115444</v>
      </c>
      <c r="H8" s="12">
        <f t="shared" si="1"/>
        <v>93217</v>
      </c>
      <c r="I8" s="12">
        <f t="shared" si="1"/>
        <v>45450</v>
      </c>
      <c r="J8" s="12">
        <f t="shared" si="1"/>
        <v>81527</v>
      </c>
      <c r="K8" s="12">
        <f t="shared" si="1"/>
        <v>77405</v>
      </c>
      <c r="L8" s="12">
        <f t="shared" si="1"/>
        <v>36423</v>
      </c>
      <c r="M8" s="12">
        <f t="shared" si="1"/>
        <v>15041</v>
      </c>
      <c r="N8" s="12">
        <f>SUM(B8:M8)</f>
        <v>855961</v>
      </c>
    </row>
    <row r="9" spans="1:14" ht="18.75" customHeight="1">
      <c r="A9" s="13" t="s">
        <v>6</v>
      </c>
      <c r="B9" s="14">
        <v>21749</v>
      </c>
      <c r="C9" s="14">
        <v>20326</v>
      </c>
      <c r="D9" s="14">
        <v>15234</v>
      </c>
      <c r="E9" s="14">
        <v>2656</v>
      </c>
      <c r="F9" s="14">
        <v>11584</v>
      </c>
      <c r="G9" s="14">
        <v>19999</v>
      </c>
      <c r="H9" s="14">
        <v>20795</v>
      </c>
      <c r="I9" s="14">
        <v>6679</v>
      </c>
      <c r="J9" s="14">
        <v>16136</v>
      </c>
      <c r="K9" s="14">
        <v>11349</v>
      </c>
      <c r="L9" s="14">
        <v>7188</v>
      </c>
      <c r="M9" s="14">
        <v>3023</v>
      </c>
      <c r="N9" s="12">
        <f aca="true" t="shared" si="2" ref="N9:N19">SUM(B9:M9)</f>
        <v>156718</v>
      </c>
    </row>
    <row r="10" spans="1:14" ht="18.75" customHeight="1">
      <c r="A10" s="15" t="s">
        <v>7</v>
      </c>
      <c r="B10" s="14">
        <f>+B9-B11</f>
        <v>21749</v>
      </c>
      <c r="C10" s="14">
        <f>+C9-C11</f>
        <v>20326</v>
      </c>
      <c r="D10" s="14">
        <f>+D9-D11</f>
        <v>15234</v>
      </c>
      <c r="E10" s="14">
        <f>+E9-E11</f>
        <v>2656</v>
      </c>
      <c r="F10" s="14">
        <f aca="true" t="shared" si="3" ref="F10:M10">+F9-F11</f>
        <v>11584</v>
      </c>
      <c r="G10" s="14">
        <f t="shared" si="3"/>
        <v>19999</v>
      </c>
      <c r="H10" s="14">
        <f t="shared" si="3"/>
        <v>20795</v>
      </c>
      <c r="I10" s="14">
        <f t="shared" si="3"/>
        <v>6679</v>
      </c>
      <c r="J10" s="14">
        <f t="shared" si="3"/>
        <v>16136</v>
      </c>
      <c r="K10" s="14">
        <f t="shared" si="3"/>
        <v>11349</v>
      </c>
      <c r="L10" s="14">
        <f t="shared" si="3"/>
        <v>7188</v>
      </c>
      <c r="M10" s="14">
        <f t="shared" si="3"/>
        <v>3023</v>
      </c>
      <c r="N10" s="12">
        <f t="shared" si="2"/>
        <v>156718</v>
      </c>
    </row>
    <row r="11" spans="1:14" ht="18.75" customHeight="1">
      <c r="A11" s="15" t="s">
        <v>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26</v>
      </c>
      <c r="B12" s="14">
        <f>B13+B14+B15</f>
        <v>86393</v>
      </c>
      <c r="C12" s="14">
        <f>C13+C14+C15</f>
        <v>63749</v>
      </c>
      <c r="D12" s="14">
        <f>D13+D14+D15</f>
        <v>78395</v>
      </c>
      <c r="E12" s="14">
        <f>E13+E14+E15</f>
        <v>14463</v>
      </c>
      <c r="F12" s="14">
        <f aca="true" t="shared" si="4" ref="F12:M12">F13+F14+F15</f>
        <v>57541</v>
      </c>
      <c r="G12" s="14">
        <f t="shared" si="4"/>
        <v>89657</v>
      </c>
      <c r="H12" s="14">
        <f t="shared" si="4"/>
        <v>68084</v>
      </c>
      <c r="I12" s="14">
        <f t="shared" si="4"/>
        <v>36824</v>
      </c>
      <c r="J12" s="14">
        <f t="shared" si="4"/>
        <v>61746</v>
      </c>
      <c r="K12" s="14">
        <f t="shared" si="4"/>
        <v>62414</v>
      </c>
      <c r="L12" s="14">
        <f t="shared" si="4"/>
        <v>27959</v>
      </c>
      <c r="M12" s="14">
        <f t="shared" si="4"/>
        <v>11540</v>
      </c>
      <c r="N12" s="12">
        <f t="shared" si="2"/>
        <v>658765</v>
      </c>
    </row>
    <row r="13" spans="1:14" ht="18.75" customHeight="1">
      <c r="A13" s="15" t="s">
        <v>9</v>
      </c>
      <c r="B13" s="14">
        <v>41564</v>
      </c>
      <c r="C13" s="14">
        <v>32337</v>
      </c>
      <c r="D13" s="14">
        <v>37443</v>
      </c>
      <c r="E13" s="14">
        <v>6997</v>
      </c>
      <c r="F13" s="14">
        <v>28688</v>
      </c>
      <c r="G13" s="14">
        <v>44977</v>
      </c>
      <c r="H13" s="14">
        <v>34666</v>
      </c>
      <c r="I13" s="14">
        <v>17574</v>
      </c>
      <c r="J13" s="14">
        <v>29502</v>
      </c>
      <c r="K13" s="14">
        <v>29521</v>
      </c>
      <c r="L13" s="14">
        <v>13096</v>
      </c>
      <c r="M13" s="14">
        <v>5274</v>
      </c>
      <c r="N13" s="12">
        <f t="shared" si="2"/>
        <v>321639</v>
      </c>
    </row>
    <row r="14" spans="1:14" ht="18.75" customHeight="1">
      <c r="A14" s="15" t="s">
        <v>10</v>
      </c>
      <c r="B14" s="14">
        <v>41581</v>
      </c>
      <c r="C14" s="14">
        <v>28492</v>
      </c>
      <c r="D14" s="14">
        <v>38141</v>
      </c>
      <c r="E14" s="14">
        <v>6766</v>
      </c>
      <c r="F14" s="14">
        <v>26301</v>
      </c>
      <c r="G14" s="14">
        <v>40465</v>
      </c>
      <c r="H14" s="14">
        <v>30641</v>
      </c>
      <c r="I14" s="14">
        <v>17971</v>
      </c>
      <c r="J14" s="14">
        <v>30005</v>
      </c>
      <c r="K14" s="14">
        <v>30809</v>
      </c>
      <c r="L14" s="14">
        <v>13996</v>
      </c>
      <c r="M14" s="14">
        <v>5955</v>
      </c>
      <c r="N14" s="12">
        <f t="shared" si="2"/>
        <v>311123</v>
      </c>
    </row>
    <row r="15" spans="1:14" ht="18.75" customHeight="1">
      <c r="A15" s="15" t="s">
        <v>11</v>
      </c>
      <c r="B15" s="14">
        <v>3248</v>
      </c>
      <c r="C15" s="14">
        <v>2920</v>
      </c>
      <c r="D15" s="14">
        <v>2811</v>
      </c>
      <c r="E15" s="14">
        <v>700</v>
      </c>
      <c r="F15" s="14">
        <v>2552</v>
      </c>
      <c r="G15" s="14">
        <v>4215</v>
      </c>
      <c r="H15" s="14">
        <v>2777</v>
      </c>
      <c r="I15" s="14">
        <v>1279</v>
      </c>
      <c r="J15" s="14">
        <v>2239</v>
      </c>
      <c r="K15" s="14">
        <v>2084</v>
      </c>
      <c r="L15" s="14">
        <v>867</v>
      </c>
      <c r="M15" s="14">
        <v>311</v>
      </c>
      <c r="N15" s="12">
        <f t="shared" si="2"/>
        <v>26003</v>
      </c>
    </row>
    <row r="16" spans="1:14" ht="18.75" customHeight="1">
      <c r="A16" s="16" t="s">
        <v>30</v>
      </c>
      <c r="B16" s="14">
        <f>B17+B18+B19</f>
        <v>6437</v>
      </c>
      <c r="C16" s="14">
        <f>C17+C18+C19</f>
        <v>4550</v>
      </c>
      <c r="D16" s="14">
        <f>D17+D18+D19</f>
        <v>3883</v>
      </c>
      <c r="E16" s="14">
        <f>E17+E18+E19</f>
        <v>795</v>
      </c>
      <c r="F16" s="14">
        <f aca="true" t="shared" si="5" ref="F16:M16">F17+F18+F19</f>
        <v>3699</v>
      </c>
      <c r="G16" s="14">
        <f t="shared" si="5"/>
        <v>5788</v>
      </c>
      <c r="H16" s="14">
        <f t="shared" si="5"/>
        <v>4338</v>
      </c>
      <c r="I16" s="14">
        <f t="shared" si="5"/>
        <v>1947</v>
      </c>
      <c r="J16" s="14">
        <f t="shared" si="5"/>
        <v>3645</v>
      </c>
      <c r="K16" s="14">
        <f t="shared" si="5"/>
        <v>3642</v>
      </c>
      <c r="L16" s="14">
        <f t="shared" si="5"/>
        <v>1276</v>
      </c>
      <c r="M16" s="14">
        <f t="shared" si="5"/>
        <v>478</v>
      </c>
      <c r="N16" s="12">
        <f t="shared" si="2"/>
        <v>40478</v>
      </c>
    </row>
    <row r="17" spans="1:14" ht="18.75" customHeight="1">
      <c r="A17" s="15" t="s">
        <v>27</v>
      </c>
      <c r="B17" s="14">
        <v>2984</v>
      </c>
      <c r="C17" s="14">
        <v>2377</v>
      </c>
      <c r="D17" s="14">
        <v>2095</v>
      </c>
      <c r="E17" s="14">
        <v>386</v>
      </c>
      <c r="F17" s="14">
        <v>1935</v>
      </c>
      <c r="G17" s="14">
        <v>3080</v>
      </c>
      <c r="H17" s="14">
        <v>2380</v>
      </c>
      <c r="I17" s="14">
        <v>1092</v>
      </c>
      <c r="J17" s="14">
        <v>1970</v>
      </c>
      <c r="K17" s="14">
        <v>2016</v>
      </c>
      <c r="L17" s="14">
        <v>723</v>
      </c>
      <c r="M17" s="14">
        <v>251</v>
      </c>
      <c r="N17" s="12">
        <f t="shared" si="2"/>
        <v>21289</v>
      </c>
    </row>
    <row r="18" spans="1:14" ht="18.75" customHeight="1">
      <c r="A18" s="15" t="s">
        <v>28</v>
      </c>
      <c r="B18" s="14">
        <v>336</v>
      </c>
      <c r="C18" s="14">
        <v>178</v>
      </c>
      <c r="D18" s="14">
        <v>220</v>
      </c>
      <c r="E18" s="14">
        <v>39</v>
      </c>
      <c r="F18" s="14">
        <v>168</v>
      </c>
      <c r="G18" s="14">
        <v>345</v>
      </c>
      <c r="H18" s="14">
        <v>237</v>
      </c>
      <c r="I18" s="14">
        <v>103</v>
      </c>
      <c r="J18" s="14">
        <v>174</v>
      </c>
      <c r="K18" s="14">
        <v>221</v>
      </c>
      <c r="L18" s="14">
        <v>86</v>
      </c>
      <c r="M18" s="14">
        <v>26</v>
      </c>
      <c r="N18" s="12">
        <f t="shared" si="2"/>
        <v>2133</v>
      </c>
    </row>
    <row r="19" spans="1:14" ht="18.75" customHeight="1">
      <c r="A19" s="15" t="s">
        <v>29</v>
      </c>
      <c r="B19" s="14">
        <v>3117</v>
      </c>
      <c r="C19" s="14">
        <v>1995</v>
      </c>
      <c r="D19" s="14">
        <v>1568</v>
      </c>
      <c r="E19" s="14">
        <v>370</v>
      </c>
      <c r="F19" s="14">
        <v>1596</v>
      </c>
      <c r="G19" s="14">
        <v>2363</v>
      </c>
      <c r="H19" s="14">
        <v>1721</v>
      </c>
      <c r="I19" s="14">
        <v>752</v>
      </c>
      <c r="J19" s="14">
        <v>1501</v>
      </c>
      <c r="K19" s="14">
        <v>1405</v>
      </c>
      <c r="L19" s="14">
        <v>467</v>
      </c>
      <c r="M19" s="14">
        <v>201</v>
      </c>
      <c r="N19" s="12">
        <f t="shared" si="2"/>
        <v>17056</v>
      </c>
    </row>
    <row r="20" spans="1:14" ht="18.75" customHeight="1">
      <c r="A20" s="17" t="s">
        <v>12</v>
      </c>
      <c r="B20" s="18">
        <f>B21+B22+B23</f>
        <v>65558</v>
      </c>
      <c r="C20" s="18">
        <f>C21+C22+C23</f>
        <v>40233</v>
      </c>
      <c r="D20" s="18">
        <f>D21+D22+D23</f>
        <v>44068</v>
      </c>
      <c r="E20" s="18">
        <f>E21+E22+E23</f>
        <v>7141</v>
      </c>
      <c r="F20" s="18">
        <f aca="true" t="shared" si="6" ref="F20:M20">F21+F22+F23</f>
        <v>32826</v>
      </c>
      <c r="G20" s="18">
        <f t="shared" si="6"/>
        <v>48172</v>
      </c>
      <c r="H20" s="18">
        <f t="shared" si="6"/>
        <v>42120</v>
      </c>
      <c r="I20" s="18">
        <f t="shared" si="6"/>
        <v>25189</v>
      </c>
      <c r="J20" s="18">
        <f t="shared" si="6"/>
        <v>38675</v>
      </c>
      <c r="K20" s="18">
        <f t="shared" si="6"/>
        <v>50574</v>
      </c>
      <c r="L20" s="18">
        <f t="shared" si="6"/>
        <v>20061</v>
      </c>
      <c r="M20" s="18">
        <f t="shared" si="6"/>
        <v>7021</v>
      </c>
      <c r="N20" s="12">
        <f aca="true" t="shared" si="7" ref="N20:N26">SUM(B20:M20)</f>
        <v>421638</v>
      </c>
    </row>
    <row r="21" spans="1:14" ht="18.75" customHeight="1">
      <c r="A21" s="13" t="s">
        <v>13</v>
      </c>
      <c r="B21" s="14">
        <v>37062</v>
      </c>
      <c r="C21" s="14">
        <v>25334</v>
      </c>
      <c r="D21" s="14">
        <v>24518</v>
      </c>
      <c r="E21" s="14">
        <v>4143</v>
      </c>
      <c r="F21" s="14">
        <v>19308</v>
      </c>
      <c r="G21" s="14">
        <v>28917</v>
      </c>
      <c r="H21" s="14">
        <v>25609</v>
      </c>
      <c r="I21" s="14">
        <v>14668</v>
      </c>
      <c r="J21" s="14">
        <v>22569</v>
      </c>
      <c r="K21" s="14">
        <v>28018</v>
      </c>
      <c r="L21" s="14">
        <v>11366</v>
      </c>
      <c r="M21" s="14">
        <v>3961</v>
      </c>
      <c r="N21" s="12">
        <f t="shared" si="7"/>
        <v>245473</v>
      </c>
    </row>
    <row r="22" spans="1:14" ht="18.75" customHeight="1">
      <c r="A22" s="13" t="s">
        <v>14</v>
      </c>
      <c r="B22" s="14">
        <v>26537</v>
      </c>
      <c r="C22" s="14">
        <v>13567</v>
      </c>
      <c r="D22" s="14">
        <v>18249</v>
      </c>
      <c r="E22" s="14">
        <v>2742</v>
      </c>
      <c r="F22" s="14">
        <v>12361</v>
      </c>
      <c r="G22" s="14">
        <v>17491</v>
      </c>
      <c r="H22" s="14">
        <v>15283</v>
      </c>
      <c r="I22" s="14">
        <v>9891</v>
      </c>
      <c r="J22" s="14">
        <v>15011</v>
      </c>
      <c r="K22" s="14">
        <v>21238</v>
      </c>
      <c r="L22" s="14">
        <v>8223</v>
      </c>
      <c r="M22" s="14">
        <v>2914</v>
      </c>
      <c r="N22" s="12">
        <f t="shared" si="7"/>
        <v>163507</v>
      </c>
    </row>
    <row r="23" spans="1:14" ht="18.75" customHeight="1">
      <c r="A23" s="13" t="s">
        <v>15</v>
      </c>
      <c r="B23" s="14">
        <v>1959</v>
      </c>
      <c r="C23" s="14">
        <v>1332</v>
      </c>
      <c r="D23" s="14">
        <v>1301</v>
      </c>
      <c r="E23" s="14">
        <v>256</v>
      </c>
      <c r="F23" s="14">
        <v>1157</v>
      </c>
      <c r="G23" s="14">
        <v>1764</v>
      </c>
      <c r="H23" s="14">
        <v>1228</v>
      </c>
      <c r="I23" s="14">
        <v>630</v>
      </c>
      <c r="J23" s="14">
        <v>1095</v>
      </c>
      <c r="K23" s="14">
        <v>1318</v>
      </c>
      <c r="L23" s="14">
        <v>472</v>
      </c>
      <c r="M23" s="14">
        <v>146</v>
      </c>
      <c r="N23" s="12">
        <f t="shared" si="7"/>
        <v>12658</v>
      </c>
    </row>
    <row r="24" spans="1:14" ht="18.75" customHeight="1">
      <c r="A24" s="17" t="s">
        <v>16</v>
      </c>
      <c r="B24" s="14">
        <f>B25+B26</f>
        <v>29579</v>
      </c>
      <c r="C24" s="14">
        <f>C25+C26</f>
        <v>24812</v>
      </c>
      <c r="D24" s="14">
        <f>D25+D26</f>
        <v>25463</v>
      </c>
      <c r="E24" s="14">
        <f>E25+E26</f>
        <v>5206</v>
      </c>
      <c r="F24" s="14">
        <f aca="true" t="shared" si="8" ref="F24:M24">F25+F26</f>
        <v>22351</v>
      </c>
      <c r="G24" s="14">
        <f t="shared" si="8"/>
        <v>33689</v>
      </c>
      <c r="H24" s="14">
        <f t="shared" si="8"/>
        <v>26166</v>
      </c>
      <c r="I24" s="14">
        <f t="shared" si="8"/>
        <v>10894</v>
      </c>
      <c r="J24" s="14">
        <f t="shared" si="8"/>
        <v>20709</v>
      </c>
      <c r="K24" s="14">
        <f t="shared" si="8"/>
        <v>15665</v>
      </c>
      <c r="L24" s="14">
        <f t="shared" si="8"/>
        <v>6009</v>
      </c>
      <c r="M24" s="14">
        <f t="shared" si="8"/>
        <v>1758</v>
      </c>
      <c r="N24" s="12">
        <f t="shared" si="7"/>
        <v>222301</v>
      </c>
    </row>
    <row r="25" spans="1:14" ht="18.75" customHeight="1">
      <c r="A25" s="13" t="s">
        <v>17</v>
      </c>
      <c r="B25" s="14">
        <v>18931</v>
      </c>
      <c r="C25" s="14">
        <v>15880</v>
      </c>
      <c r="D25" s="14">
        <v>16296</v>
      </c>
      <c r="E25" s="14">
        <v>3332</v>
      </c>
      <c r="F25" s="14">
        <v>14305</v>
      </c>
      <c r="G25" s="14">
        <v>21561</v>
      </c>
      <c r="H25" s="14">
        <v>16746</v>
      </c>
      <c r="I25" s="14">
        <v>6972</v>
      </c>
      <c r="J25" s="14">
        <v>13254</v>
      </c>
      <c r="K25" s="14">
        <v>10026</v>
      </c>
      <c r="L25" s="14">
        <v>3846</v>
      </c>
      <c r="M25" s="14">
        <v>1125</v>
      </c>
      <c r="N25" s="12">
        <f t="shared" si="7"/>
        <v>142274</v>
      </c>
    </row>
    <row r="26" spans="1:14" ht="18.75" customHeight="1">
      <c r="A26" s="13" t="s">
        <v>18</v>
      </c>
      <c r="B26" s="14">
        <v>10648</v>
      </c>
      <c r="C26" s="14">
        <v>8932</v>
      </c>
      <c r="D26" s="14">
        <v>9167</v>
      </c>
      <c r="E26" s="14">
        <v>1874</v>
      </c>
      <c r="F26" s="14">
        <v>8046</v>
      </c>
      <c r="G26" s="14">
        <v>12128</v>
      </c>
      <c r="H26" s="14">
        <v>9420</v>
      </c>
      <c r="I26" s="14">
        <v>3922</v>
      </c>
      <c r="J26" s="14">
        <v>7455</v>
      </c>
      <c r="K26" s="14">
        <v>5639</v>
      </c>
      <c r="L26" s="14">
        <v>2163</v>
      </c>
      <c r="M26" s="14">
        <v>633</v>
      </c>
      <c r="N26" s="12">
        <f t="shared" si="7"/>
        <v>80027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24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19</v>
      </c>
      <c r="B29" s="22">
        <v>0.9991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20</v>
      </c>
      <c r="B30" s="22">
        <v>0.9736</v>
      </c>
      <c r="C30" s="22">
        <v>0.9475</v>
      </c>
      <c r="D30" s="22">
        <v>0.9711</v>
      </c>
      <c r="E30" s="22">
        <v>0.9057</v>
      </c>
      <c r="F30" s="22">
        <v>0.9757</v>
      </c>
      <c r="G30" s="22">
        <v>0.9868</v>
      </c>
      <c r="H30" s="22">
        <v>0.9517</v>
      </c>
      <c r="I30" s="22">
        <v>0.9556</v>
      </c>
      <c r="J30" s="22">
        <v>0.9804</v>
      </c>
      <c r="K30" s="22">
        <v>0.9567</v>
      </c>
      <c r="L30" s="22">
        <v>0.9637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47</v>
      </c>
      <c r="B32" s="23">
        <f>(((+B$8+B$20)*B$29)+(B$24*B$30))/B$7</f>
        <v>0.9955034003128039</v>
      </c>
      <c r="C32" s="23">
        <f aca="true" t="shared" si="9" ref="C32:M32">(((+C$8+C$20)*C$29)+(C$24*C$30))/C$7</f>
        <v>0.9915231990629271</v>
      </c>
      <c r="D32" s="23">
        <f t="shared" si="9"/>
        <v>0.9955946630508312</v>
      </c>
      <c r="E32" s="23">
        <f t="shared" si="9"/>
        <v>0.9837769472258021</v>
      </c>
      <c r="F32" s="23">
        <f t="shared" si="9"/>
        <v>0.9957568354934727</v>
      </c>
      <c r="G32" s="23">
        <f t="shared" si="9"/>
        <v>0.9977461554446162</v>
      </c>
      <c r="H32" s="23">
        <f t="shared" si="9"/>
        <v>0.9921746481489508</v>
      </c>
      <c r="I32" s="23">
        <f t="shared" si="9"/>
        <v>0.9940675113144372</v>
      </c>
      <c r="J32" s="23">
        <f t="shared" si="9"/>
        <v>0.9971194839295726</v>
      </c>
      <c r="K32" s="23">
        <f t="shared" si="9"/>
        <v>0.9952779475648131</v>
      </c>
      <c r="L32" s="23">
        <f t="shared" si="9"/>
        <v>0.9965095818731697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21</v>
      </c>
      <c r="B34" s="26">
        <v>1.7408</v>
      </c>
      <c r="C34" s="26">
        <v>1.682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27"/>
    </row>
    <row r="35" spans="1:14" ht="18.75" customHeight="1">
      <c r="A35" s="17" t="s">
        <v>25</v>
      </c>
      <c r="B35" s="26">
        <f>B32*B34</f>
        <v>1.732972319264529</v>
      </c>
      <c r="C35" s="26">
        <f>C32*C34</f>
        <v>1.6677420208238434</v>
      </c>
      <c r="D35" s="26">
        <f>D32*D34</f>
        <v>1.5722430918898727</v>
      </c>
      <c r="E35" s="26">
        <f>E32*E34</f>
        <v>1.9874261887855653</v>
      </c>
      <c r="F35" s="26">
        <f aca="true" t="shared" si="10" ref="F35:M35">F32*F34</f>
        <v>1.8340845152954275</v>
      </c>
      <c r="G35" s="26">
        <f t="shared" si="10"/>
        <v>1.4573080346424063</v>
      </c>
      <c r="H35" s="26">
        <f t="shared" si="10"/>
        <v>1.690963252840257</v>
      </c>
      <c r="I35" s="26">
        <f t="shared" si="10"/>
        <v>1.6538301185738291</v>
      </c>
      <c r="J35" s="26">
        <f t="shared" si="10"/>
        <v>1.86830277703884</v>
      </c>
      <c r="K35" s="26">
        <f t="shared" si="10"/>
        <v>1.7830404430623628</v>
      </c>
      <c r="L35" s="26">
        <f t="shared" si="10"/>
        <v>2.1203730883097305</v>
      </c>
      <c r="M35" s="26">
        <f t="shared" si="10"/>
        <v>2.089</v>
      </c>
      <c r="N35" s="27"/>
    </row>
    <row r="36" spans="1:14" ht="18.75" customHeight="1">
      <c r="A36" s="61" t="s">
        <v>48</v>
      </c>
      <c r="B36" s="26">
        <v>-0.0006675218</v>
      </c>
      <c r="C36" s="26">
        <v>-0.0050488059</v>
      </c>
      <c r="D36" s="26">
        <v>0</v>
      </c>
      <c r="E36" s="26">
        <v>0</v>
      </c>
      <c r="F36" s="26">
        <v>-0.001220928</v>
      </c>
      <c r="G36" s="26">
        <v>-0.0009011936</v>
      </c>
      <c r="H36" s="26">
        <v>-0.0011934144</v>
      </c>
      <c r="I36" s="26">
        <v>0</v>
      </c>
      <c r="J36" s="26">
        <v>-0.0004201943</v>
      </c>
      <c r="K36" s="26">
        <v>0</v>
      </c>
      <c r="L36" s="26">
        <v>0</v>
      </c>
      <c r="M36" s="26">
        <v>0</v>
      </c>
      <c r="N36" s="63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100</v>
      </c>
      <c r="B38" s="65">
        <f aca="true" t="shared" si="11" ref="B38:M38">B39*B40</f>
        <v>376.64000000000004</v>
      </c>
      <c r="C38" s="65">
        <f t="shared" si="11"/>
        <v>2217.04</v>
      </c>
      <c r="D38" s="65">
        <f t="shared" si="11"/>
        <v>0</v>
      </c>
      <c r="E38" s="65">
        <f t="shared" si="11"/>
        <v>0</v>
      </c>
      <c r="F38" s="65">
        <f t="shared" si="11"/>
        <v>445.12</v>
      </c>
      <c r="G38" s="65">
        <f t="shared" si="11"/>
        <v>500.76000000000005</v>
      </c>
      <c r="H38" s="65">
        <f t="shared" si="11"/>
        <v>663.4000000000001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4352.76</v>
      </c>
    </row>
    <row r="39" spans="1:14" ht="18.75" customHeight="1">
      <c r="A39" s="61" t="s">
        <v>50</v>
      </c>
      <c r="B39" s="67">
        <v>88</v>
      </c>
      <c r="C39" s="67">
        <v>518</v>
      </c>
      <c r="D39" s="67">
        <v>0</v>
      </c>
      <c r="E39" s="67">
        <v>0</v>
      </c>
      <c r="F39" s="67">
        <v>104</v>
      </c>
      <c r="G39" s="67">
        <v>117</v>
      </c>
      <c r="H39" s="67">
        <v>155</v>
      </c>
      <c r="I39" s="67">
        <v>0</v>
      </c>
      <c r="J39" s="67">
        <v>35</v>
      </c>
      <c r="K39" s="67">
        <v>0</v>
      </c>
      <c r="L39" s="67">
        <v>0</v>
      </c>
      <c r="M39" s="67">
        <v>0</v>
      </c>
      <c r="N39" s="12">
        <f>SUM(B39:M39)</f>
        <v>1017</v>
      </c>
    </row>
    <row r="40" spans="1:14" ht="18.75" customHeight="1">
      <c r="A40" s="61" t="s">
        <v>51</v>
      </c>
      <c r="B40" s="63">
        <v>4.28</v>
      </c>
      <c r="C40" s="63">
        <v>4.28</v>
      </c>
      <c r="D40" s="63">
        <v>0</v>
      </c>
      <c r="E40" s="63">
        <v>0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0</v>
      </c>
      <c r="N40" s="63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49</v>
      </c>
      <c r="B42" s="69">
        <f>B43+B44+B45</f>
        <v>363668.6729050712</v>
      </c>
      <c r="C42" s="69">
        <f aca="true" t="shared" si="12" ref="C42:N42">C43+C44+C45</f>
        <v>257723.10633734704</v>
      </c>
      <c r="D42" s="69">
        <f t="shared" si="12"/>
        <v>262632.20279855997</v>
      </c>
      <c r="E42" s="69">
        <f t="shared" si="12"/>
        <v>60141.50389883999</v>
      </c>
      <c r="F42" s="69">
        <f>F43+F44+F45</f>
        <v>235053.492037402</v>
      </c>
      <c r="G42" s="69">
        <f>G43+G44+G45</f>
        <v>287857.111771872</v>
      </c>
      <c r="H42" s="69">
        <f t="shared" si="12"/>
        <v>273566.2982176168</v>
      </c>
      <c r="I42" s="69">
        <f t="shared" si="12"/>
        <v>134841.73105768</v>
      </c>
      <c r="J42" s="69">
        <f t="shared" si="12"/>
        <v>263355.0026163127</v>
      </c>
      <c r="K42" s="69">
        <f t="shared" si="12"/>
        <v>256123.06140325003</v>
      </c>
      <c r="L42" s="69">
        <f t="shared" si="12"/>
        <v>132508.47540773998</v>
      </c>
      <c r="M42" s="69">
        <f t="shared" si="12"/>
        <v>49759.979999999996</v>
      </c>
      <c r="N42" s="69">
        <f t="shared" si="12"/>
        <v>2577230.6384516913</v>
      </c>
    </row>
    <row r="43" spans="1:14" ht="18.75" customHeight="1">
      <c r="A43" s="66" t="s">
        <v>101</v>
      </c>
      <c r="B43" s="63">
        <f aca="true" t="shared" si="13" ref="B43:H43">B35*B7</f>
        <v>363432.02290687995</v>
      </c>
      <c r="C43" s="63">
        <f t="shared" si="13"/>
        <v>256281.91634000003</v>
      </c>
      <c r="D43" s="63">
        <f t="shared" si="13"/>
        <v>262632.20279855997</v>
      </c>
      <c r="E43" s="63">
        <f t="shared" si="13"/>
        <v>60141.50389883999</v>
      </c>
      <c r="F43" s="63">
        <f t="shared" si="13"/>
        <v>234764.65204233</v>
      </c>
      <c r="G43" s="63">
        <f t="shared" si="13"/>
        <v>287534.16177511995</v>
      </c>
      <c r="H43" s="63">
        <f t="shared" si="13"/>
        <v>273095.63822346</v>
      </c>
      <c r="I43" s="63">
        <f>I35*I7</f>
        <v>134841.73105768</v>
      </c>
      <c r="J43" s="63">
        <f>J35*J7</f>
        <v>263264.41261532</v>
      </c>
      <c r="K43" s="63">
        <f>K35*K7</f>
        <v>256123.06140325003</v>
      </c>
      <c r="L43" s="63">
        <f>L35*L7</f>
        <v>132508.47540773998</v>
      </c>
      <c r="M43" s="63">
        <f>M35*M7</f>
        <v>49759.979999999996</v>
      </c>
      <c r="N43" s="65">
        <f>SUM(B43:M43)</f>
        <v>2574379.7584691797</v>
      </c>
    </row>
    <row r="44" spans="1:14" ht="18.75" customHeight="1">
      <c r="A44" s="66" t="s">
        <v>102</v>
      </c>
      <c r="B44" s="63">
        <f aca="true" t="shared" si="14" ref="B44:M44">B36*B7</f>
        <v>-139.9900018088</v>
      </c>
      <c r="C44" s="63">
        <f t="shared" si="14"/>
        <v>-775.8500026529999</v>
      </c>
      <c r="D44" s="63">
        <f t="shared" si="14"/>
        <v>0</v>
      </c>
      <c r="E44" s="63">
        <f t="shared" si="14"/>
        <v>0</v>
      </c>
      <c r="F44" s="63">
        <f t="shared" si="14"/>
        <v>-156.280004928</v>
      </c>
      <c r="G44" s="63">
        <f t="shared" si="14"/>
        <v>-177.810003248</v>
      </c>
      <c r="H44" s="63">
        <f t="shared" si="14"/>
        <v>-192.7400058432</v>
      </c>
      <c r="I44" s="63">
        <f t="shared" si="14"/>
        <v>0</v>
      </c>
      <c r="J44" s="63">
        <f t="shared" si="14"/>
        <v>-59.2099990073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28">
        <f>SUM(B44:M44)</f>
        <v>-1501.8800174882997</v>
      </c>
    </row>
    <row r="45" spans="1:14" ht="18.75" customHeight="1">
      <c r="A45" s="66" t="s">
        <v>52</v>
      </c>
      <c r="B45" s="63">
        <f aca="true" t="shared" si="15" ref="B45:M45">B38</f>
        <v>376.64000000000004</v>
      </c>
      <c r="C45" s="63">
        <f t="shared" si="15"/>
        <v>2217.04</v>
      </c>
      <c r="D45" s="63">
        <f t="shared" si="15"/>
        <v>0</v>
      </c>
      <c r="E45" s="63">
        <f t="shared" si="15"/>
        <v>0</v>
      </c>
      <c r="F45" s="63">
        <f t="shared" si="15"/>
        <v>445.12</v>
      </c>
      <c r="G45" s="63">
        <f t="shared" si="15"/>
        <v>500.76000000000005</v>
      </c>
      <c r="H45" s="63">
        <f t="shared" si="15"/>
        <v>663.4000000000001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4352.76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53</v>
      </c>
      <c r="B47" s="28">
        <f aca="true" t="shared" si="16" ref="B47:N47">+B48+B51+B59</f>
        <v>-79211.66</v>
      </c>
      <c r="C47" s="28">
        <f t="shared" si="16"/>
        <v>-70683.04</v>
      </c>
      <c r="D47" s="28">
        <f t="shared" si="16"/>
        <v>-55578.84</v>
      </c>
      <c r="E47" s="28">
        <f t="shared" si="16"/>
        <v>-10023.6</v>
      </c>
      <c r="F47" s="28">
        <f t="shared" si="16"/>
        <v>-42781.68</v>
      </c>
      <c r="G47" s="28">
        <f t="shared" si="16"/>
        <v>-72713.54</v>
      </c>
      <c r="H47" s="28">
        <f t="shared" si="16"/>
        <v>-75127.94</v>
      </c>
      <c r="I47" s="28">
        <f t="shared" si="16"/>
        <v>103974.18</v>
      </c>
      <c r="J47" s="28">
        <f t="shared" si="16"/>
        <v>-59150.24</v>
      </c>
      <c r="K47" s="28">
        <f t="shared" si="16"/>
        <v>2577.8199999999997</v>
      </c>
      <c r="L47" s="28">
        <f t="shared" si="16"/>
        <v>-27014.76</v>
      </c>
      <c r="M47" s="28">
        <f t="shared" si="16"/>
        <v>-11342.34</v>
      </c>
      <c r="N47" s="28">
        <f t="shared" si="16"/>
        <v>-397075.64</v>
      </c>
      <c r="P47" s="40"/>
    </row>
    <row r="48" spans="1:16" ht="18.75" customHeight="1">
      <c r="A48" s="17" t="s">
        <v>54</v>
      </c>
      <c r="B48" s="29">
        <f>B49+B50</f>
        <v>-76121.5</v>
      </c>
      <c r="C48" s="29">
        <f>C49+C50</f>
        <v>-71141</v>
      </c>
      <c r="D48" s="29">
        <f>D49+D50</f>
        <v>-53319</v>
      </c>
      <c r="E48" s="29">
        <f>E49+E50</f>
        <v>-9296</v>
      </c>
      <c r="F48" s="29">
        <f aca="true" t="shared" si="17" ref="F48:M48">F49+F50</f>
        <v>-40544</v>
      </c>
      <c r="G48" s="29">
        <f t="shared" si="17"/>
        <v>-69996.5</v>
      </c>
      <c r="H48" s="29">
        <f t="shared" si="17"/>
        <v>-72782.5</v>
      </c>
      <c r="I48" s="29">
        <f t="shared" si="17"/>
        <v>-23376.5</v>
      </c>
      <c r="J48" s="29">
        <f t="shared" si="17"/>
        <v>-56476</v>
      </c>
      <c r="K48" s="29">
        <f t="shared" si="17"/>
        <v>-39721.5</v>
      </c>
      <c r="L48" s="29">
        <f t="shared" si="17"/>
        <v>-25158</v>
      </c>
      <c r="M48" s="29">
        <f t="shared" si="17"/>
        <v>-10580.5</v>
      </c>
      <c r="N48" s="28">
        <f aca="true" t="shared" si="18" ref="N48:N59">SUM(B48:M48)</f>
        <v>-548513</v>
      </c>
      <c r="P48" s="40"/>
    </row>
    <row r="49" spans="1:16" ht="18.75" customHeight="1">
      <c r="A49" s="13" t="s">
        <v>55</v>
      </c>
      <c r="B49" s="20">
        <f>ROUND(-B9*$D$3,2)</f>
        <v>-76121.5</v>
      </c>
      <c r="C49" s="20">
        <f>ROUND(-C9*$D$3,2)</f>
        <v>-71141</v>
      </c>
      <c r="D49" s="20">
        <f>ROUND(-D9*$D$3,2)</f>
        <v>-53319</v>
      </c>
      <c r="E49" s="20">
        <f>ROUND(-E9*$D$3,2)</f>
        <v>-9296</v>
      </c>
      <c r="F49" s="20">
        <f aca="true" t="shared" si="19" ref="F49:M49">ROUND(-F9*$D$3,2)</f>
        <v>-40544</v>
      </c>
      <c r="G49" s="20">
        <f t="shared" si="19"/>
        <v>-69996.5</v>
      </c>
      <c r="H49" s="20">
        <f t="shared" si="19"/>
        <v>-72782.5</v>
      </c>
      <c r="I49" s="20">
        <f t="shared" si="19"/>
        <v>-23376.5</v>
      </c>
      <c r="J49" s="20">
        <f t="shared" si="19"/>
        <v>-56476</v>
      </c>
      <c r="K49" s="20">
        <f t="shared" si="19"/>
        <v>-39721.5</v>
      </c>
      <c r="L49" s="20">
        <f t="shared" si="19"/>
        <v>-25158</v>
      </c>
      <c r="M49" s="20">
        <f t="shared" si="19"/>
        <v>-10580.5</v>
      </c>
      <c r="N49" s="54">
        <f t="shared" si="18"/>
        <v>-548513</v>
      </c>
      <c r="P49" s="40"/>
    </row>
    <row r="50" spans="1:16" ht="18.75" customHeight="1">
      <c r="A50" s="13" t="s">
        <v>56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P50" s="40"/>
    </row>
    <row r="51" spans="1:16" ht="18.75" customHeight="1">
      <c r="A51" s="17" t="s">
        <v>57</v>
      </c>
      <c r="B51" s="29">
        <f>SUM(B52:B58)</f>
        <v>-3090.16</v>
      </c>
      <c r="C51" s="29">
        <f aca="true" t="shared" si="21" ref="C51:M51">SUM(C52:C58)</f>
        <v>457.96</v>
      </c>
      <c r="D51" s="29">
        <f t="shared" si="21"/>
        <v>-2259.84</v>
      </c>
      <c r="E51" s="29">
        <f t="shared" si="21"/>
        <v>-727.6</v>
      </c>
      <c r="F51" s="29">
        <f t="shared" si="21"/>
        <v>-2237.6800000000003</v>
      </c>
      <c r="G51" s="29">
        <f t="shared" si="21"/>
        <v>-2717.04</v>
      </c>
      <c r="H51" s="29">
        <f t="shared" si="21"/>
        <v>-2345.44</v>
      </c>
      <c r="I51" s="29">
        <f t="shared" si="21"/>
        <v>127350.68</v>
      </c>
      <c r="J51" s="29">
        <f t="shared" si="21"/>
        <v>-2674.24</v>
      </c>
      <c r="K51" s="29">
        <f t="shared" si="21"/>
        <v>42299.32</v>
      </c>
      <c r="L51" s="29">
        <f t="shared" si="21"/>
        <v>-1856.76</v>
      </c>
      <c r="M51" s="29">
        <f t="shared" si="21"/>
        <v>-761.84</v>
      </c>
      <c r="N51" s="29">
        <f>SUM(N52:N58)</f>
        <v>151437.36</v>
      </c>
      <c r="P51" s="47"/>
    </row>
    <row r="52" spans="1:14" ht="18.75" customHeight="1">
      <c r="A52" s="13" t="s">
        <v>58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</row>
    <row r="53" spans="1:14" ht="18.75" customHeight="1">
      <c r="A53" s="13" t="s">
        <v>59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60</v>
      </c>
      <c r="B54" s="27">
        <v>0</v>
      </c>
      <c r="C54" s="27">
        <v>0</v>
      </c>
      <c r="D54" s="27">
        <v>0</v>
      </c>
      <c r="E54" s="27">
        <v>0</v>
      </c>
      <c r="F54" s="27">
        <v>-500</v>
      </c>
      <c r="G54" s="27">
        <v>-500</v>
      </c>
      <c r="H54" s="27">
        <v>0</v>
      </c>
      <c r="I54" s="27">
        <v>0</v>
      </c>
      <c r="J54" s="27">
        <v>-500</v>
      </c>
      <c r="K54" s="27">
        <v>0</v>
      </c>
      <c r="L54" s="27">
        <v>-500</v>
      </c>
      <c r="M54" s="27">
        <v>0</v>
      </c>
      <c r="N54" s="27">
        <f t="shared" si="18"/>
        <v>-2000</v>
      </c>
    </row>
    <row r="55" spans="1:14" ht="18.75" customHeight="1">
      <c r="A55" s="13" t="s">
        <v>61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</row>
    <row r="56" spans="1:14" ht="18.75" customHeight="1">
      <c r="A56" s="13" t="s">
        <v>62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</row>
    <row r="57" spans="1:14" ht="18.75" customHeight="1">
      <c r="A57" s="16" t="s">
        <v>63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130000</v>
      </c>
      <c r="J57" s="27">
        <v>0</v>
      </c>
      <c r="K57" s="27">
        <v>45000</v>
      </c>
      <c r="L57" s="27">
        <v>0</v>
      </c>
      <c r="M57" s="27">
        <v>0</v>
      </c>
      <c r="N57" s="27">
        <f t="shared" si="18"/>
        <v>175000</v>
      </c>
    </row>
    <row r="58" spans="1:14" ht="18.75" customHeight="1">
      <c r="A58" s="16" t="s">
        <v>103</v>
      </c>
      <c r="B58" s="27">
        <v>-3090.16</v>
      </c>
      <c r="C58" s="27">
        <v>457.96</v>
      </c>
      <c r="D58" s="27">
        <v>-2259.84</v>
      </c>
      <c r="E58" s="27">
        <v>-727.6</v>
      </c>
      <c r="F58" s="27">
        <v>-1737.68</v>
      </c>
      <c r="G58" s="27">
        <v>-2217.04</v>
      </c>
      <c r="H58" s="27">
        <v>-2345.44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-761.84</v>
      </c>
      <c r="N58" s="27">
        <f t="shared" si="18"/>
        <v>-21562.64</v>
      </c>
    </row>
    <row r="59" spans="1:14" ht="18.75" customHeight="1">
      <c r="A59" s="17" t="s">
        <v>64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</row>
    <row r="60" spans="1:14" ht="15" customHeight="1">
      <c r="A60" s="35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0"/>
    </row>
    <row r="61" spans="1:16" ht="15.75">
      <c r="A61" s="2" t="s">
        <v>65</v>
      </c>
      <c r="B61" s="32">
        <f aca="true" t="shared" si="22" ref="B61:M61">+B42+B47</f>
        <v>284457.01290507114</v>
      </c>
      <c r="C61" s="32">
        <f t="shared" si="22"/>
        <v>187040.06633734703</v>
      </c>
      <c r="D61" s="32">
        <f t="shared" si="22"/>
        <v>207053.36279855997</v>
      </c>
      <c r="E61" s="32">
        <f t="shared" si="22"/>
        <v>50117.90389883999</v>
      </c>
      <c r="F61" s="32">
        <f t="shared" si="22"/>
        <v>192271.812037402</v>
      </c>
      <c r="G61" s="32">
        <f t="shared" si="22"/>
        <v>215143.571771872</v>
      </c>
      <c r="H61" s="32">
        <f t="shared" si="22"/>
        <v>198438.3582176168</v>
      </c>
      <c r="I61" s="32">
        <f t="shared" si="22"/>
        <v>238815.91105768</v>
      </c>
      <c r="J61" s="32">
        <f t="shared" si="22"/>
        <v>204204.7626163127</v>
      </c>
      <c r="K61" s="32">
        <f t="shared" si="22"/>
        <v>258700.88140325004</v>
      </c>
      <c r="L61" s="32">
        <f t="shared" si="22"/>
        <v>105493.71540773999</v>
      </c>
      <c r="M61" s="32">
        <f t="shared" si="22"/>
        <v>38417.64</v>
      </c>
      <c r="N61" s="32">
        <f>SUM(B61:M61)</f>
        <v>2180154.9984516916</v>
      </c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>
        <v>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/>
      <c r="N63" s="34"/>
    </row>
    <row r="64" spans="1:16" ht="18.75" customHeight="1">
      <c r="A64" s="2" t="s">
        <v>66</v>
      </c>
      <c r="B64" s="42">
        <f>SUM(B65:B78)</f>
        <v>284457.02</v>
      </c>
      <c r="C64" s="42">
        <f aca="true" t="shared" si="23" ref="C64:M64">SUM(C65:C78)</f>
        <v>187040.07</v>
      </c>
      <c r="D64" s="42">
        <f t="shared" si="23"/>
        <v>207053.36</v>
      </c>
      <c r="E64" s="42">
        <f t="shared" si="23"/>
        <v>50117.9</v>
      </c>
      <c r="F64" s="42">
        <f t="shared" si="23"/>
        <v>192271.81</v>
      </c>
      <c r="G64" s="42">
        <f t="shared" si="23"/>
        <v>215143.57</v>
      </c>
      <c r="H64" s="42">
        <f t="shared" si="23"/>
        <v>198438.34999999998</v>
      </c>
      <c r="I64" s="42">
        <f t="shared" si="23"/>
        <v>238815.91</v>
      </c>
      <c r="J64" s="42">
        <f t="shared" si="23"/>
        <v>204204.76</v>
      </c>
      <c r="K64" s="42">
        <f t="shared" si="23"/>
        <v>258700.88</v>
      </c>
      <c r="L64" s="42">
        <f t="shared" si="23"/>
        <v>105493.72</v>
      </c>
      <c r="M64" s="42">
        <f t="shared" si="23"/>
        <v>38417.64</v>
      </c>
      <c r="N64" s="32">
        <f>SUM(N65:N78)</f>
        <v>2180154.99</v>
      </c>
      <c r="P64" s="40"/>
    </row>
    <row r="65" spans="1:14" ht="18.75" customHeight="1">
      <c r="A65" s="17" t="s">
        <v>22</v>
      </c>
      <c r="B65" s="42">
        <v>60959.77</v>
      </c>
      <c r="C65" s="42">
        <v>53340.53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114300.29999999999</v>
      </c>
    </row>
    <row r="66" spans="1:14" ht="18.75" customHeight="1">
      <c r="A66" s="17" t="s">
        <v>23</v>
      </c>
      <c r="B66" s="42">
        <v>223497.25</v>
      </c>
      <c r="C66" s="42">
        <v>133699.54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357196.79000000004</v>
      </c>
    </row>
    <row r="67" spans="1:14" ht="18.75" customHeight="1">
      <c r="A67" s="17" t="s">
        <v>86</v>
      </c>
      <c r="B67" s="41">
        <v>0</v>
      </c>
      <c r="C67" s="41">
        <v>0</v>
      </c>
      <c r="D67" s="29">
        <v>207053.36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207053.36</v>
      </c>
    </row>
    <row r="68" spans="1:14" ht="18.75" customHeight="1">
      <c r="A68" s="17" t="s">
        <v>76</v>
      </c>
      <c r="B68" s="41">
        <v>0</v>
      </c>
      <c r="C68" s="41">
        <v>0</v>
      </c>
      <c r="D68" s="41">
        <v>0</v>
      </c>
      <c r="E68" s="29">
        <v>50117.9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50117.9</v>
      </c>
    </row>
    <row r="69" spans="1:14" ht="18.75" customHeight="1">
      <c r="A69" s="17" t="s">
        <v>77</v>
      </c>
      <c r="B69" s="41">
        <v>0</v>
      </c>
      <c r="C69" s="41">
        <v>0</v>
      </c>
      <c r="D69" s="41">
        <v>0</v>
      </c>
      <c r="E69" s="41">
        <v>0</v>
      </c>
      <c r="F69" s="29">
        <v>192271.81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192271.81</v>
      </c>
    </row>
    <row r="70" spans="1:14" ht="18.75" customHeight="1">
      <c r="A70" s="17" t="s">
        <v>78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215143.57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215143.57</v>
      </c>
    </row>
    <row r="71" spans="1:14" ht="18.75" customHeight="1">
      <c r="A71" s="17" t="s">
        <v>79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159910.58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159910.58</v>
      </c>
    </row>
    <row r="72" spans="1:14" ht="18.75" customHeight="1">
      <c r="A72" s="17" t="s">
        <v>80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38527.77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38527.77</v>
      </c>
    </row>
    <row r="73" spans="1:14" ht="18.75" customHeight="1">
      <c r="A73" s="17" t="s">
        <v>81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238815.91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238815.91</v>
      </c>
    </row>
    <row r="74" spans="1:14" ht="18.75" customHeight="1">
      <c r="A74" s="17" t="s">
        <v>82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204204.76</v>
      </c>
      <c r="K74" s="41">
        <v>0</v>
      </c>
      <c r="L74" s="41">
        <v>0</v>
      </c>
      <c r="M74" s="41">
        <v>0</v>
      </c>
      <c r="N74" s="32">
        <f t="shared" si="24"/>
        <v>204204.76</v>
      </c>
    </row>
    <row r="75" spans="1:14" ht="18.75" customHeight="1">
      <c r="A75" s="17" t="s">
        <v>83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258700.88</v>
      </c>
      <c r="L75" s="41">
        <v>0</v>
      </c>
      <c r="M75" s="41">
        <v>0</v>
      </c>
      <c r="N75" s="29">
        <f t="shared" si="24"/>
        <v>258700.88</v>
      </c>
    </row>
    <row r="76" spans="1:14" ht="18.75" customHeight="1">
      <c r="A76" s="17" t="s">
        <v>84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105493.72</v>
      </c>
      <c r="M76" s="41">
        <v>0</v>
      </c>
      <c r="N76" s="32">
        <f t="shared" si="24"/>
        <v>105493.72</v>
      </c>
    </row>
    <row r="77" spans="1:14" ht="18.75" customHeight="1">
      <c r="A77" s="17" t="s">
        <v>85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38417.64</v>
      </c>
      <c r="N77" s="29">
        <f t="shared" si="24"/>
        <v>38417.64</v>
      </c>
    </row>
    <row r="78" spans="1:14" ht="18.75" customHeight="1">
      <c r="A78" s="38" t="s">
        <v>67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</row>
    <row r="79" spans="1:14" ht="17.25" customHeight="1">
      <c r="A79" s="70"/>
      <c r="B79" s="71">
        <v>0</v>
      </c>
      <c r="C79" s="71">
        <v>0</v>
      </c>
      <c r="D79" s="71">
        <v>0</v>
      </c>
      <c r="E79" s="71">
        <v>0</v>
      </c>
      <c r="F79" s="71">
        <v>0</v>
      </c>
      <c r="G79" s="71">
        <v>0</v>
      </c>
      <c r="H79" s="71">
        <v>0</v>
      </c>
      <c r="I79" s="71">
        <v>0</v>
      </c>
      <c r="J79" s="71"/>
      <c r="K79" s="71"/>
      <c r="L79" s="71">
        <v>0</v>
      </c>
      <c r="M79" s="71">
        <v>0</v>
      </c>
      <c r="N79" s="71"/>
    </row>
    <row r="80" spans="1:14" ht="15" customHeight="1">
      <c r="A80" s="43"/>
      <c r="B80" s="44">
        <v>0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/>
      <c r="N80" s="45"/>
    </row>
    <row r="81" spans="1:14" ht="18.75" customHeight="1">
      <c r="A81" s="2" t="s">
        <v>105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97</v>
      </c>
      <c r="B82" s="52">
        <v>1.9367948126505716</v>
      </c>
      <c r="C82" s="52">
        <v>1.9322023887995359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98</v>
      </c>
      <c r="B83" s="52">
        <v>1.6863827930028472</v>
      </c>
      <c r="C83" s="52">
        <v>1.5810829164614706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99</v>
      </c>
      <c r="B84" s="52">
        <v>0</v>
      </c>
      <c r="C84" s="52">
        <v>0</v>
      </c>
      <c r="D84" s="24">
        <v>1.572243075136342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87</v>
      </c>
      <c r="B85" s="52">
        <v>0</v>
      </c>
      <c r="C85" s="52">
        <v>0</v>
      </c>
      <c r="D85" s="52">
        <v>0</v>
      </c>
      <c r="E85" s="52">
        <v>1.9874260599451439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88</v>
      </c>
      <c r="B86" s="52">
        <v>0</v>
      </c>
      <c r="C86" s="52">
        <v>0</v>
      </c>
      <c r="D86" s="52">
        <v>0</v>
      </c>
      <c r="E86" s="52">
        <v>0</v>
      </c>
      <c r="F86" s="52">
        <v>1.8340844993398489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89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1.4573080256455742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90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1.7079123288535556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91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1.6290515974763045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92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1.6538301056014129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93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1.8683027584787562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94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1.78304043329342</v>
      </c>
      <c r="L92" s="52">
        <v>0</v>
      </c>
      <c r="M92" s="52">
        <v>0</v>
      </c>
      <c r="N92" s="29"/>
    </row>
    <row r="93" spans="1:14" ht="18.75" customHeight="1">
      <c r="A93" s="17" t="s">
        <v>95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2.120373161794121</v>
      </c>
      <c r="M93" s="52">
        <v>0</v>
      </c>
      <c r="N93" s="32"/>
    </row>
    <row r="94" spans="1:14" ht="18.75" customHeight="1">
      <c r="A94" s="38" t="s">
        <v>96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2.089</v>
      </c>
      <c r="N94" s="58"/>
    </row>
    <row r="95" ht="21" customHeight="1">
      <c r="A95" s="46" t="s">
        <v>104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2015-03-05T20:16:17Z</dcterms:modified>
  <cp:category/>
  <cp:version/>
  <cp:contentType/>
  <cp:contentStatus/>
</cp:coreProperties>
</file>