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<sst xmlns="http://schemas.openxmlformats.org/spreadsheetml/2006/main" count="108" uniqueCount="106">
  <si>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</si>
  <si>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</si>
  <si>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</si>
  <si>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</si>
  <si>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</si>
  <si>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</si>
  <si>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</si>
  <si>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</si>
  <si>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</si>
  <si>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</si>
  <si>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</si>
  <si>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</si>
  <si>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</si>
  <si>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</si>
  <si>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</si>
  <si>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</si>
  <si>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</si>
  <si>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</si>
  <si>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</si>
  <si>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</si>
  <si>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</si>
  <si>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</si>
  <si>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</si>
  <si>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</si>
  <si>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</si>
  <si>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</si>
  <si>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</si>
  <si>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</si>
  <si>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</si>
  <si>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</si>
  <si>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</si>
  <si>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</si>
  <si>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</si>
  <si>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</si>
  <si>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</si>
  <si>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</si>
  <si>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</si>
  <si>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</si>
  <si>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</si>
  <si>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</si>
  <si>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</si>
  <si>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</si>
  <si>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</si>
  <si>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</si>
  <si>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</si>
  <si>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</si>
  <si>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</si>
  <si>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</si>
  <si>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</si>
  <si>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</si>
  <si>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</si>
  <si>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</si>
  <si>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</si>
  <si>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</si>
  <si>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</si>
  <si>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</si>
  <si>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</si>
  <si>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</si>
  <si>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</si>
  <si>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</si>
  <si>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</si>
  <si>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</si>
  <si>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</si>
  <si>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</si>
  <si>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</si>
  <si>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</si>
  <si>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</si>
  <si>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</si>
  <si>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</si>
  <si>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</si>
  <si>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</si>
  <si>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</si>
  <si>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</si>
  <si>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</si>
  <si>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</si>
  <si>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</si>
  <si>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</si>
  <si>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</si>
  <si>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</si>
  <si>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</si>
  <si>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</si>
  <si>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</si>
  <si>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</si>
  <si>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</si>
  <si>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</si>
  <si>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</si>
  <si>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</si>
  <si>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</si>
  <si>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</si>
  <si>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</si>
  <si>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</si>
  <si>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</si>
  <si>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</si>
  <si>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</si>
  <si>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</si>
  <si>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</si>
  <si>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</si>
  <si>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</si>
  <si>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</si>
  <si>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</si>
  <si>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</si>
  <si>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</si>
  <si>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</si>
  <si>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</si>
  <si>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</si>
  <si>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04/05/15 - VENCIMENTO 11/05/15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</si>
</sst>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2029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2029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2029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1" sqref="N61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8.25390625" style="1" customWidth="1"/>
    <col min="12" max="12" width="15.625" style="1" customWidth="1"/>
    <col min="13" max="13" width="17.625" style="1" bestFit="1" customWidth="1"/>
    <col min="14" max="14" width="19.375" style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23.2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4.25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2.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482664</v>
      </c>
      <c r="C7" s="10">
        <f>C8+C20+C24</f>
        <v>368122</v>
      </c>
      <c r="D7" s="10">
        <f>D8+D20+D24</f>
        <v>355221</v>
      </c>
      <c r="E7" s="10">
        <f>E8+E20+E24</f>
        <v>65134</v>
      </c>
      <c r="F7" s="10">
        <f aca="true" t="shared" si="0" ref="F7:M7">F8+F20+F24</f>
        <v>295313</v>
      </c>
      <c r="G7" s="10">
        <f t="shared" si="0"/>
        <v>492852</v>
      </c>
      <c r="H7" s="10">
        <f t="shared" si="0"/>
        <v>454503</v>
      </c>
      <c r="I7" s="10">
        <f t="shared" si="0"/>
        <v>407901</v>
      </c>
      <c r="J7" s="10">
        <f t="shared" si="0"/>
        <v>298661</v>
      </c>
      <c r="K7" s="10">
        <f t="shared" si="0"/>
        <v>354751</v>
      </c>
      <c r="L7" s="10">
        <f t="shared" si="0"/>
        <v>157266</v>
      </c>
      <c r="M7" s="10">
        <f t="shared" si="0"/>
        <v>85081</v>
      </c>
      <c r="N7" s="10">
        <f>+N8+N20+N24</f>
        <v>3817469</v>
      </c>
      <c r="O7"/>
      <c r="P7" s="39"/>
    </row>
    <row r="8" spans="1:15" ht="18.75" customHeight="1">
      <c r="A8" s="11" t="s">
        <v>27</v>
      </c>
      <c r="B8" s="12">
        <f>+B9+B12+B16</f>
        <v>282924</v>
      </c>
      <c r="C8" s="12">
        <f>+C9+C12+C16</f>
        <v>226098</v>
      </c>
      <c r="D8" s="12">
        <f>+D9+D12+D16</f>
        <v>230154</v>
      </c>
      <c r="E8" s="12">
        <f>+E9+E12+E16</f>
        <v>40342</v>
      </c>
      <c r="F8" s="12">
        <f aca="true" t="shared" si="1" ref="F8:M8">+F9+F12+F16</f>
        <v>182703</v>
      </c>
      <c r="G8" s="12">
        <f t="shared" si="1"/>
        <v>305016</v>
      </c>
      <c r="H8" s="12">
        <f t="shared" si="1"/>
        <v>269306</v>
      </c>
      <c r="I8" s="12">
        <f t="shared" si="1"/>
        <v>245362</v>
      </c>
      <c r="J8" s="12">
        <f t="shared" si="1"/>
        <v>183173</v>
      </c>
      <c r="K8" s="12">
        <f t="shared" si="1"/>
        <v>202491</v>
      </c>
      <c r="L8" s="12">
        <f t="shared" si="1"/>
        <v>97328</v>
      </c>
      <c r="M8" s="12">
        <f t="shared" si="1"/>
        <v>54739</v>
      </c>
      <c r="N8" s="12">
        <f>SUM(B8:M8)</f>
        <v>2319636</v>
      </c>
      <c r="O8"/>
    </row>
    <row r="9" spans="1:15" ht="18.75" customHeight="1">
      <c r="A9" s="13" t="s">
        <v>4</v>
      </c>
      <c r="B9" s="14">
        <v>29285</v>
      </c>
      <c r="C9" s="14">
        <v>29056</v>
      </c>
      <c r="D9" s="14">
        <v>18998</v>
      </c>
      <c r="E9" s="14">
        <v>3838</v>
      </c>
      <c r="F9" s="14">
        <v>15546</v>
      </c>
      <c r="G9" s="14">
        <v>29058</v>
      </c>
      <c r="H9" s="14">
        <v>35725</v>
      </c>
      <c r="I9" s="14">
        <v>17707</v>
      </c>
      <c r="J9" s="14">
        <v>22354</v>
      </c>
      <c r="K9" s="14">
        <v>17904</v>
      </c>
      <c r="L9" s="14">
        <v>13420</v>
      </c>
      <c r="M9" s="14">
        <v>7112</v>
      </c>
      <c r="N9" s="12">
        <f aca="true" t="shared" si="2" ref="N9:N19">SUM(B9:M9)</f>
        <v>240003</v>
      </c>
      <c r="O9"/>
    </row>
    <row r="10" spans="1:15" ht="18.75" customHeight="1">
      <c r="A10" s="15" t="s">
        <v>5</v>
      </c>
      <c r="B10" s="14">
        <f>+B9-B11</f>
        <v>29285</v>
      </c>
      <c r="C10" s="14">
        <f>+C9-C11</f>
        <v>29056</v>
      </c>
      <c r="D10" s="14">
        <f>+D9-D11</f>
        <v>18998</v>
      </c>
      <c r="E10" s="14">
        <f>+E9-E11</f>
        <v>3838</v>
      </c>
      <c r="F10" s="14">
        <f aca="true" t="shared" si="3" ref="F10:M10">+F9-F11</f>
        <v>15546</v>
      </c>
      <c r="G10" s="14">
        <f t="shared" si="3"/>
        <v>29058</v>
      </c>
      <c r="H10" s="14">
        <f t="shared" si="3"/>
        <v>35725</v>
      </c>
      <c r="I10" s="14">
        <f t="shared" si="3"/>
        <v>17707</v>
      </c>
      <c r="J10" s="14">
        <f t="shared" si="3"/>
        <v>22354</v>
      </c>
      <c r="K10" s="14">
        <f t="shared" si="3"/>
        <v>17904</v>
      </c>
      <c r="L10" s="14">
        <f t="shared" si="3"/>
        <v>13420</v>
      </c>
      <c r="M10" s="14">
        <f t="shared" si="3"/>
        <v>7112</v>
      </c>
      <c r="N10" s="12">
        <f t="shared" si="2"/>
        <v>240003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205497</v>
      </c>
      <c r="C12" s="14">
        <f>C13+C14+C15</f>
        <v>161470</v>
      </c>
      <c r="D12" s="14">
        <f>D13+D14+D15</f>
        <v>183523</v>
      </c>
      <c r="E12" s="14">
        <f>E13+E14+E15</f>
        <v>30603</v>
      </c>
      <c r="F12" s="14">
        <f aca="true" t="shared" si="4" ref="F12:M12">F13+F14+F15</f>
        <v>137702</v>
      </c>
      <c r="G12" s="14">
        <f t="shared" si="4"/>
        <v>232554</v>
      </c>
      <c r="H12" s="14">
        <f t="shared" si="4"/>
        <v>198001</v>
      </c>
      <c r="I12" s="14">
        <f t="shared" si="4"/>
        <v>192130</v>
      </c>
      <c r="J12" s="14">
        <f t="shared" si="4"/>
        <v>135615</v>
      </c>
      <c r="K12" s="14">
        <f t="shared" si="4"/>
        <v>151905</v>
      </c>
      <c r="L12" s="14">
        <f t="shared" si="4"/>
        <v>73023</v>
      </c>
      <c r="M12" s="14">
        <f t="shared" si="4"/>
        <v>41497</v>
      </c>
      <c r="N12" s="12">
        <f t="shared" si="2"/>
        <v>1743520</v>
      </c>
      <c r="O12"/>
    </row>
    <row r="13" spans="1:15" ht="18.75" customHeight="1">
      <c r="A13" s="15" t="s">
        <v>7</v>
      </c>
      <c r="B13" s="14">
        <v>98216</v>
      </c>
      <c r="C13" s="14">
        <v>78057</v>
      </c>
      <c r="D13" s="14">
        <v>85510</v>
      </c>
      <c r="E13" s="14">
        <v>14420</v>
      </c>
      <c r="F13" s="14">
        <v>64252</v>
      </c>
      <c r="G13" s="14">
        <v>110510</v>
      </c>
      <c r="H13" s="14">
        <v>98620</v>
      </c>
      <c r="I13" s="14">
        <v>95912</v>
      </c>
      <c r="J13" s="14">
        <v>65177</v>
      </c>
      <c r="K13" s="14">
        <v>73358</v>
      </c>
      <c r="L13" s="14">
        <v>34929</v>
      </c>
      <c r="M13" s="14">
        <v>19414</v>
      </c>
      <c r="N13" s="12">
        <f t="shared" si="2"/>
        <v>838375</v>
      </c>
      <c r="O13"/>
    </row>
    <row r="14" spans="1:15" ht="18.75" customHeight="1">
      <c r="A14" s="15" t="s">
        <v>8</v>
      </c>
      <c r="B14" s="14">
        <v>98524</v>
      </c>
      <c r="C14" s="14">
        <v>73040</v>
      </c>
      <c r="D14" s="14">
        <v>90299</v>
      </c>
      <c r="E14" s="14">
        <v>14304</v>
      </c>
      <c r="F14" s="14">
        <v>65109</v>
      </c>
      <c r="G14" s="14">
        <v>106965</v>
      </c>
      <c r="H14" s="14">
        <v>88375</v>
      </c>
      <c r="I14" s="14">
        <v>89064</v>
      </c>
      <c r="J14" s="14">
        <v>63810</v>
      </c>
      <c r="K14" s="14">
        <v>72036</v>
      </c>
      <c r="L14" s="14">
        <v>34783</v>
      </c>
      <c r="M14" s="14">
        <v>20525</v>
      </c>
      <c r="N14" s="12">
        <f t="shared" si="2"/>
        <v>816834</v>
      </c>
      <c r="O14"/>
    </row>
    <row r="15" spans="1:15" ht="18.75" customHeight="1">
      <c r="A15" s="15" t="s">
        <v>9</v>
      </c>
      <c r="B15" s="14">
        <v>8757</v>
      </c>
      <c r="C15" s="14">
        <v>10373</v>
      </c>
      <c r="D15" s="14">
        <v>7714</v>
      </c>
      <c r="E15" s="14">
        <v>1879</v>
      </c>
      <c r="F15" s="14">
        <v>8341</v>
      </c>
      <c r="G15" s="14">
        <v>15079</v>
      </c>
      <c r="H15" s="14">
        <v>11006</v>
      </c>
      <c r="I15" s="14">
        <v>7154</v>
      </c>
      <c r="J15" s="14">
        <v>6628</v>
      </c>
      <c r="K15" s="14">
        <v>6511</v>
      </c>
      <c r="L15" s="14">
        <v>3311</v>
      </c>
      <c r="M15" s="14">
        <v>1558</v>
      </c>
      <c r="N15" s="12">
        <f t="shared" si="2"/>
        <v>88311</v>
      </c>
      <c r="O15"/>
    </row>
    <row r="16" spans="1:14" ht="18.75" customHeight="1">
      <c r="A16" s="16" t="s">
        <v>26</v>
      </c>
      <c r="B16" s="14">
        <f>B17+B18+B19</f>
        <v>48142</v>
      </c>
      <c r="C16" s="14">
        <f>C17+C18+C19</f>
        <v>35572</v>
      </c>
      <c r="D16" s="14">
        <f>D17+D18+D19</f>
        <v>27633</v>
      </c>
      <c r="E16" s="14">
        <f>E17+E18+E19</f>
        <v>5901</v>
      </c>
      <c r="F16" s="14">
        <f aca="true" t="shared" si="5" ref="F16:M16">F17+F18+F19</f>
        <v>29455</v>
      </c>
      <c r="G16" s="14">
        <f t="shared" si="5"/>
        <v>43404</v>
      </c>
      <c r="H16" s="14">
        <f t="shared" si="5"/>
        <v>35580</v>
      </c>
      <c r="I16" s="14">
        <f t="shared" si="5"/>
        <v>35525</v>
      </c>
      <c r="J16" s="14">
        <f t="shared" si="5"/>
        <v>25204</v>
      </c>
      <c r="K16" s="14">
        <f t="shared" si="5"/>
        <v>32682</v>
      </c>
      <c r="L16" s="14">
        <f t="shared" si="5"/>
        <v>10885</v>
      </c>
      <c r="M16" s="14">
        <f t="shared" si="5"/>
        <v>6130</v>
      </c>
      <c r="N16" s="12">
        <f t="shared" si="2"/>
        <v>336113</v>
      </c>
    </row>
    <row r="17" spans="1:15" ht="18.75" customHeight="1">
      <c r="A17" s="15" t="s">
        <v>23</v>
      </c>
      <c r="B17" s="14">
        <v>6774</v>
      </c>
      <c r="C17" s="14">
        <v>5139</v>
      </c>
      <c r="D17" s="14">
        <v>4249</v>
      </c>
      <c r="E17" s="14">
        <v>875</v>
      </c>
      <c r="F17" s="14">
        <v>4349</v>
      </c>
      <c r="G17" s="14">
        <v>8038</v>
      </c>
      <c r="H17" s="14">
        <v>6428</v>
      </c>
      <c r="I17" s="14">
        <v>6149</v>
      </c>
      <c r="J17" s="14">
        <v>4330</v>
      </c>
      <c r="K17" s="14">
        <v>5362</v>
      </c>
      <c r="L17" s="14">
        <v>2102</v>
      </c>
      <c r="M17" s="14">
        <v>1037</v>
      </c>
      <c r="N17" s="12">
        <f t="shared" si="2"/>
        <v>54832</v>
      </c>
      <c r="O17"/>
    </row>
    <row r="18" spans="1:15" ht="18.75" customHeight="1">
      <c r="A18" s="15" t="s">
        <v>24</v>
      </c>
      <c r="B18" s="14">
        <v>1514</v>
      </c>
      <c r="C18" s="14">
        <v>920</v>
      </c>
      <c r="D18" s="14">
        <v>960</v>
      </c>
      <c r="E18" s="14">
        <v>187</v>
      </c>
      <c r="F18" s="14">
        <v>808</v>
      </c>
      <c r="G18" s="14">
        <v>1327</v>
      </c>
      <c r="H18" s="14">
        <v>1140</v>
      </c>
      <c r="I18" s="14">
        <v>1187</v>
      </c>
      <c r="J18" s="14">
        <v>848</v>
      </c>
      <c r="K18" s="14">
        <v>1507</v>
      </c>
      <c r="L18" s="14">
        <v>380</v>
      </c>
      <c r="M18" s="14">
        <v>187</v>
      </c>
      <c r="N18" s="12">
        <f t="shared" si="2"/>
        <v>10965</v>
      </c>
      <c r="O18"/>
    </row>
    <row r="19" spans="1:15" ht="18.75" customHeight="1">
      <c r="A19" s="15" t="s">
        <v>25</v>
      </c>
      <c r="B19" s="14">
        <v>39854</v>
      </c>
      <c r="C19" s="14">
        <v>29513</v>
      </c>
      <c r="D19" s="14">
        <v>22424</v>
      </c>
      <c r="E19" s="14">
        <v>4839</v>
      </c>
      <c r="F19" s="14">
        <v>24298</v>
      </c>
      <c r="G19" s="14">
        <v>34039</v>
      </c>
      <c r="H19" s="14">
        <v>28012</v>
      </c>
      <c r="I19" s="14">
        <v>28189</v>
      </c>
      <c r="J19" s="14">
        <v>20026</v>
      </c>
      <c r="K19" s="14">
        <v>25813</v>
      </c>
      <c r="L19" s="14">
        <v>8403</v>
      </c>
      <c r="M19" s="14">
        <v>4906</v>
      </c>
      <c r="N19" s="12">
        <f t="shared" si="2"/>
        <v>270316</v>
      </c>
      <c r="O19"/>
    </row>
    <row r="20" spans="1:15" ht="18.75" customHeight="1">
      <c r="A20" s="17" t="s">
        <v>10</v>
      </c>
      <c r="B20" s="18">
        <f>B21+B22+B23</f>
        <v>144777</v>
      </c>
      <c r="C20" s="18">
        <f>C21+C22+C23</f>
        <v>92726</v>
      </c>
      <c r="D20" s="18">
        <f>D21+D22+D23</f>
        <v>81434</v>
      </c>
      <c r="E20" s="18">
        <f>E21+E22+E23</f>
        <v>14659</v>
      </c>
      <c r="F20" s="18">
        <f aca="true" t="shared" si="6" ref="F20:M20">F21+F22+F23</f>
        <v>69023</v>
      </c>
      <c r="G20" s="18">
        <f t="shared" si="6"/>
        <v>116834</v>
      </c>
      <c r="H20" s="18">
        <f t="shared" si="6"/>
        <v>122498</v>
      </c>
      <c r="I20" s="18">
        <f t="shared" si="6"/>
        <v>119691</v>
      </c>
      <c r="J20" s="18">
        <f t="shared" si="6"/>
        <v>79196</v>
      </c>
      <c r="K20" s="18">
        <f t="shared" si="6"/>
        <v>118702</v>
      </c>
      <c r="L20" s="18">
        <f t="shared" si="6"/>
        <v>48118</v>
      </c>
      <c r="M20" s="18">
        <f t="shared" si="6"/>
        <v>25443</v>
      </c>
      <c r="N20" s="12">
        <f aca="true" t="shared" si="7" ref="N20:N26">SUM(B20:M20)</f>
        <v>1033101</v>
      </c>
      <c r="O20"/>
    </row>
    <row r="21" spans="1:15" ht="18.75" customHeight="1">
      <c r="A21" s="13" t="s">
        <v>11</v>
      </c>
      <c r="B21" s="14">
        <v>76024</v>
      </c>
      <c r="C21" s="14">
        <v>51849</v>
      </c>
      <c r="D21" s="14">
        <v>44045</v>
      </c>
      <c r="E21" s="14">
        <v>8037</v>
      </c>
      <c r="F21" s="14">
        <v>36952</v>
      </c>
      <c r="G21" s="14">
        <v>65197</v>
      </c>
      <c r="H21" s="14">
        <v>70229</v>
      </c>
      <c r="I21" s="14">
        <v>66266</v>
      </c>
      <c r="J21" s="14">
        <v>43204</v>
      </c>
      <c r="K21" s="14">
        <v>63215</v>
      </c>
      <c r="L21" s="14">
        <v>25869</v>
      </c>
      <c r="M21" s="14">
        <v>13441</v>
      </c>
      <c r="N21" s="12">
        <f t="shared" si="7"/>
        <v>564328</v>
      </c>
      <c r="O21"/>
    </row>
    <row r="22" spans="1:15" ht="18.75" customHeight="1">
      <c r="A22" s="13" t="s">
        <v>12</v>
      </c>
      <c r="B22" s="14">
        <v>64101</v>
      </c>
      <c r="C22" s="14">
        <v>36640</v>
      </c>
      <c r="D22" s="14">
        <v>34472</v>
      </c>
      <c r="E22" s="14">
        <v>5947</v>
      </c>
      <c r="F22" s="14">
        <v>28873</v>
      </c>
      <c r="G22" s="14">
        <v>46034</v>
      </c>
      <c r="H22" s="14">
        <v>47582</v>
      </c>
      <c r="I22" s="14">
        <v>49433</v>
      </c>
      <c r="J22" s="14">
        <v>33001</v>
      </c>
      <c r="K22" s="14">
        <v>51567</v>
      </c>
      <c r="L22" s="14">
        <v>20695</v>
      </c>
      <c r="M22" s="14">
        <v>11270</v>
      </c>
      <c r="N22" s="12">
        <f t="shared" si="7"/>
        <v>429615</v>
      </c>
      <c r="O22"/>
    </row>
    <row r="23" spans="1:15" ht="18.75" customHeight="1">
      <c r="A23" s="13" t="s">
        <v>13</v>
      </c>
      <c r="B23" s="14">
        <v>4652</v>
      </c>
      <c r="C23" s="14">
        <v>4237</v>
      </c>
      <c r="D23" s="14">
        <v>2917</v>
      </c>
      <c r="E23" s="14">
        <v>675</v>
      </c>
      <c r="F23" s="14">
        <v>3198</v>
      </c>
      <c r="G23" s="14">
        <v>5603</v>
      </c>
      <c r="H23" s="14">
        <v>4687</v>
      </c>
      <c r="I23" s="14">
        <v>3992</v>
      </c>
      <c r="J23" s="14">
        <v>2991</v>
      </c>
      <c r="K23" s="14">
        <v>3920</v>
      </c>
      <c r="L23" s="14">
        <v>1554</v>
      </c>
      <c r="M23" s="14">
        <v>732</v>
      </c>
      <c r="N23" s="12">
        <f t="shared" si="7"/>
        <v>39158</v>
      </c>
      <c r="O23"/>
    </row>
    <row r="24" spans="1:15" ht="18.75" customHeight="1">
      <c r="A24" s="17" t="s">
        <v>14</v>
      </c>
      <c r="B24" s="14">
        <f>B25+B26</f>
        <v>54963</v>
      </c>
      <c r="C24" s="14">
        <f>C25+C26</f>
        <v>49298</v>
      </c>
      <c r="D24" s="14">
        <f>D25+D26</f>
        <v>43633</v>
      </c>
      <c r="E24" s="14">
        <f>E25+E26</f>
        <v>10133</v>
      </c>
      <c r="F24" s="14">
        <f aca="true" t="shared" si="8" ref="F24:M24">F25+F26</f>
        <v>43587</v>
      </c>
      <c r="G24" s="14">
        <f t="shared" si="8"/>
        <v>71002</v>
      </c>
      <c r="H24" s="14">
        <f t="shared" si="8"/>
        <v>62699</v>
      </c>
      <c r="I24" s="14">
        <f t="shared" si="8"/>
        <v>42848</v>
      </c>
      <c r="J24" s="14">
        <f t="shared" si="8"/>
        <v>36292</v>
      </c>
      <c r="K24" s="14">
        <f t="shared" si="8"/>
        <v>33558</v>
      </c>
      <c r="L24" s="14">
        <f t="shared" si="8"/>
        <v>11820</v>
      </c>
      <c r="M24" s="14">
        <f t="shared" si="8"/>
        <v>4899</v>
      </c>
      <c r="N24" s="12">
        <f t="shared" si="7"/>
        <v>464732</v>
      </c>
      <c r="O24"/>
    </row>
    <row r="25" spans="1:15" ht="18.75" customHeight="1">
      <c r="A25" s="13" t="s">
        <v>15</v>
      </c>
      <c r="B25" s="14">
        <v>35176</v>
      </c>
      <c r="C25" s="14">
        <v>31551</v>
      </c>
      <c r="D25" s="14">
        <v>27925</v>
      </c>
      <c r="E25" s="14">
        <v>6485</v>
      </c>
      <c r="F25" s="14">
        <v>27896</v>
      </c>
      <c r="G25" s="14">
        <v>45441</v>
      </c>
      <c r="H25" s="14">
        <v>40127</v>
      </c>
      <c r="I25" s="14">
        <v>27423</v>
      </c>
      <c r="J25" s="14">
        <v>23227</v>
      </c>
      <c r="K25" s="14">
        <v>21477</v>
      </c>
      <c r="L25" s="14">
        <v>7565</v>
      </c>
      <c r="M25" s="14">
        <v>3135</v>
      </c>
      <c r="N25" s="12">
        <f t="shared" si="7"/>
        <v>297428</v>
      </c>
      <c r="O25"/>
    </row>
    <row r="26" spans="1:15" ht="18.75" customHeight="1">
      <c r="A26" s="13" t="s">
        <v>16</v>
      </c>
      <c r="B26" s="14">
        <v>19787</v>
      </c>
      <c r="C26" s="14">
        <v>17747</v>
      </c>
      <c r="D26" s="14">
        <v>15708</v>
      </c>
      <c r="E26" s="14">
        <v>3648</v>
      </c>
      <c r="F26" s="14">
        <v>15691</v>
      </c>
      <c r="G26" s="14">
        <v>25561</v>
      </c>
      <c r="H26" s="14">
        <v>22572</v>
      </c>
      <c r="I26" s="14">
        <v>15425</v>
      </c>
      <c r="J26" s="14">
        <v>13065</v>
      </c>
      <c r="K26" s="14">
        <v>12081</v>
      </c>
      <c r="L26" s="14">
        <v>4255</v>
      </c>
      <c r="M26" s="14">
        <v>1764</v>
      </c>
      <c r="N26" s="12">
        <f t="shared" si="7"/>
        <v>167304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0.9776</v>
      </c>
      <c r="C30" s="22">
        <v>0.9423</v>
      </c>
      <c r="D30" s="22">
        <v>0.9834</v>
      </c>
      <c r="E30" s="22">
        <v>0.9339</v>
      </c>
      <c r="F30" s="22">
        <v>0.9924</v>
      </c>
      <c r="G30" s="22">
        <v>0.9943</v>
      </c>
      <c r="H30" s="22">
        <v>0.9564</v>
      </c>
      <c r="I30" s="22">
        <v>0.9531</v>
      </c>
      <c r="J30" s="22">
        <v>0.9665</v>
      </c>
      <c r="K30" s="22">
        <v>0.9552</v>
      </c>
      <c r="L30" s="22">
        <v>0.9557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0.994790839590274</v>
      </c>
      <c r="C32" s="23">
        <f aca="true" t="shared" si="9" ref="C32:M32">(((+C$8+C$20)*C$29)+(C$24*C$30))/C$7</f>
        <v>0.9922729567914985</v>
      </c>
      <c r="D32" s="23">
        <f t="shared" si="9"/>
        <v>0.9979609657086714</v>
      </c>
      <c r="E32" s="23">
        <f t="shared" si="9"/>
        <v>0.9897167178432156</v>
      </c>
      <c r="F32" s="23">
        <f t="shared" si="9"/>
        <v>0.9988782708516049</v>
      </c>
      <c r="G32" s="23">
        <f t="shared" si="9"/>
        <v>0.9991788378661342</v>
      </c>
      <c r="H32" s="23">
        <f t="shared" si="9"/>
        <v>0.9939853501517042</v>
      </c>
      <c r="I32" s="23">
        <f t="shared" si="9"/>
        <v>0.9950733849635083</v>
      </c>
      <c r="J32" s="23">
        <f t="shared" si="9"/>
        <v>0.9959292241035823</v>
      </c>
      <c r="K32" s="23">
        <f t="shared" si="9"/>
        <v>0.9957621024324104</v>
      </c>
      <c r="L32" s="23">
        <f t="shared" si="9"/>
        <v>0.9966704437068407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1.7547115619532845</v>
      </c>
      <c r="C35" s="26">
        <f>C32*C34</f>
        <v>1.691130800259751</v>
      </c>
      <c r="D35" s="26">
        <f>D32*D34</f>
        <v>1.5759799570471338</v>
      </c>
      <c r="E35" s="26">
        <f>E32*E34</f>
        <v>1.999425713386864</v>
      </c>
      <c r="F35" s="26">
        <f aca="true" t="shared" si="10" ref="F35:M35">F32*F34</f>
        <v>1.8398338870815711</v>
      </c>
      <c r="G35" s="26">
        <f t="shared" si="10"/>
        <v>1.4594006105872754</v>
      </c>
      <c r="H35" s="26">
        <f t="shared" si="10"/>
        <v>1.6940492322635494</v>
      </c>
      <c r="I35" s="26">
        <f t="shared" si="10"/>
        <v>1.6555035905637887</v>
      </c>
      <c r="J35" s="26">
        <f t="shared" si="10"/>
        <v>1.866072587202882</v>
      </c>
      <c r="K35" s="26">
        <f t="shared" si="10"/>
        <v>1.7839078065076632</v>
      </c>
      <c r="L35" s="26">
        <f t="shared" si="10"/>
        <v>2.1207153701194157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-0.0036082244</v>
      </c>
      <c r="C36" s="26">
        <v>-0.0055567176</v>
      </c>
      <c r="D36" s="26">
        <v>-0.0031217749</v>
      </c>
      <c r="E36" s="26">
        <v>-0.0007321829</v>
      </c>
      <c r="F36" s="26">
        <v>-0.0030737218</v>
      </c>
      <c r="G36" s="26">
        <v>-0.0023526738</v>
      </c>
      <c r="H36" s="26">
        <v>-0.0021751672</v>
      </c>
      <c r="I36" s="26">
        <v>0</v>
      </c>
      <c r="J36" s="26">
        <v>-0.0004196731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1301.1200000000001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1305.4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9724.16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304</v>
      </c>
      <c r="E39" s="67">
        <v>19</v>
      </c>
      <c r="F39" s="67">
        <v>261</v>
      </c>
      <c r="G39" s="67">
        <v>305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2272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847231.8213168185</v>
      </c>
      <c r="C42" s="69">
        <f aca="true" t="shared" si="12" ref="C42:N42">C43+C44+C45</f>
        <v>622992.1424568729</v>
      </c>
      <c r="D42" s="69">
        <f t="shared" si="12"/>
        <v>560013.376320487</v>
      </c>
      <c r="E42" s="69">
        <f t="shared" si="12"/>
        <v>130264.22441473142</v>
      </c>
      <c r="F42" s="69">
        <f>F43+F44+F45</f>
        <v>543536.2346897966</v>
      </c>
      <c r="G42" s="69">
        <f>G43+G44+G45</f>
        <v>719414.3897414823</v>
      </c>
      <c r="H42" s="69">
        <f t="shared" si="12"/>
        <v>770168.7981935784</v>
      </c>
      <c r="I42" s="69">
        <f t="shared" si="12"/>
        <v>675281.5700945599</v>
      </c>
      <c r="J42" s="69">
        <f t="shared" si="12"/>
        <v>557347.5649788809</v>
      </c>
      <c r="K42" s="69">
        <f t="shared" si="12"/>
        <v>632843.0782664</v>
      </c>
      <c r="L42" s="69">
        <f t="shared" si="12"/>
        <v>333516.4233972</v>
      </c>
      <c r="M42" s="69">
        <f t="shared" si="12"/>
        <v>177739.8698664</v>
      </c>
      <c r="N42" s="69">
        <f t="shared" si="12"/>
        <v>6570349.493737208</v>
      </c>
    </row>
    <row r="43" spans="1:14" ht="18.75" customHeight="1">
      <c r="A43" s="66" t="s">
        <v>95</v>
      </c>
      <c r="B43" s="63">
        <f aca="true" t="shared" si="13" ref="B43:H43">B35*B7</f>
        <v>846936.1013386201</v>
      </c>
      <c r="C43" s="63">
        <f t="shared" si="13"/>
        <v>622542.45245322</v>
      </c>
      <c r="D43" s="63">
        <f t="shared" si="13"/>
        <v>559821.1763222399</v>
      </c>
      <c r="E43" s="63">
        <f t="shared" si="13"/>
        <v>130230.59441574001</v>
      </c>
      <c r="F43" s="63">
        <f t="shared" si="13"/>
        <v>543326.86469572</v>
      </c>
      <c r="G43" s="63">
        <f t="shared" si="13"/>
        <v>719268.5097291599</v>
      </c>
      <c r="H43" s="63">
        <f t="shared" si="13"/>
        <v>769950.45821148</v>
      </c>
      <c r="I43" s="63">
        <f>I35*I7</f>
        <v>675281.5700945599</v>
      </c>
      <c r="J43" s="63">
        <f>J35*J7</f>
        <v>557323.1049666</v>
      </c>
      <c r="K43" s="63">
        <f>K35*K7</f>
        <v>632843.0782664</v>
      </c>
      <c r="L43" s="63">
        <f>L35*L7</f>
        <v>333516.4233972</v>
      </c>
      <c r="M43" s="63">
        <f>M35*M7</f>
        <v>177734.209</v>
      </c>
      <c r="N43" s="65">
        <f>SUM(B43:M43)</f>
        <v>6568774.54289094</v>
      </c>
    </row>
    <row r="44" spans="1:14" ht="18.75" customHeight="1">
      <c r="A44" s="66" t="s">
        <v>96</v>
      </c>
      <c r="B44" s="63">
        <f aca="true" t="shared" si="14" ref="B44:M44">B36*B7</f>
        <v>-1741.5600218016</v>
      </c>
      <c r="C44" s="63">
        <f t="shared" si="14"/>
        <v>-2045.5499963472</v>
      </c>
      <c r="D44" s="63">
        <f t="shared" si="14"/>
        <v>-1108.9200017529001</v>
      </c>
      <c r="E44" s="63">
        <f t="shared" si="14"/>
        <v>-47.6900010086</v>
      </c>
      <c r="F44" s="63">
        <f t="shared" si="14"/>
        <v>-907.7100059234</v>
      </c>
      <c r="G44" s="63">
        <f t="shared" si="14"/>
        <v>-1159.5199876775998</v>
      </c>
      <c r="H44" s="63">
        <f t="shared" si="14"/>
        <v>-988.6200179016</v>
      </c>
      <c r="I44" s="63">
        <f t="shared" si="14"/>
        <v>0</v>
      </c>
      <c r="J44" s="63">
        <f t="shared" si="14"/>
        <v>-125.3399877191</v>
      </c>
      <c r="K44" s="63">
        <f t="shared" si="14"/>
        <v>0</v>
      </c>
      <c r="L44" s="63">
        <f t="shared" si="14"/>
        <v>0</v>
      </c>
      <c r="M44" s="63">
        <f t="shared" si="14"/>
        <v>-24.2991336</v>
      </c>
      <c r="N44" s="28">
        <f>SUM(B44:M44)</f>
        <v>-8149.209153731998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1301.1200000000001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1305.4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9724.16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-109677.02</v>
      </c>
      <c r="C47" s="28">
        <f t="shared" si="16"/>
        <v>-105815.84</v>
      </c>
      <c r="D47" s="28">
        <f t="shared" si="16"/>
        <v>-63514.12</v>
      </c>
      <c r="E47" s="28">
        <f t="shared" si="16"/>
        <v>-15079.28</v>
      </c>
      <c r="F47" s="28">
        <f t="shared" si="16"/>
        <v>-55476.72</v>
      </c>
      <c r="G47" s="28">
        <f t="shared" si="16"/>
        <v>-103115.4</v>
      </c>
      <c r="H47" s="28">
        <f t="shared" si="16"/>
        <v>-126839.38</v>
      </c>
      <c r="I47" s="28">
        <f t="shared" si="16"/>
        <v>-64873.82</v>
      </c>
      <c r="J47" s="28">
        <f t="shared" si="16"/>
        <v>-85913.24</v>
      </c>
      <c r="K47" s="28">
        <f t="shared" si="16"/>
        <v>-66614.68</v>
      </c>
      <c r="L47" s="28">
        <f t="shared" si="16"/>
        <v>-54326.76</v>
      </c>
      <c r="M47" s="28">
        <f t="shared" si="16"/>
        <v>-25623.88</v>
      </c>
      <c r="N47" s="28">
        <f t="shared" si="16"/>
        <v>-876870.14</v>
      </c>
      <c r="P47" s="40"/>
    </row>
    <row r="48" spans="1:16" ht="18.75" customHeight="1">
      <c r="A48" s="17" t="s">
        <v>50</v>
      </c>
      <c r="B48" s="29">
        <f>B49+B50</f>
        <v>-102497.5</v>
      </c>
      <c r="C48" s="29">
        <f>C49+C50</f>
        <v>-101696</v>
      </c>
      <c r="D48" s="29">
        <f>D49+D50</f>
        <v>-66493</v>
      </c>
      <c r="E48" s="29">
        <f>E49+E50</f>
        <v>-13433</v>
      </c>
      <c r="F48" s="29">
        <f aca="true" t="shared" si="17" ref="F48:M48">F49+F50</f>
        <v>-54411</v>
      </c>
      <c r="G48" s="29">
        <f t="shared" si="17"/>
        <v>-101703</v>
      </c>
      <c r="H48" s="29">
        <f t="shared" si="17"/>
        <v>-125037.5</v>
      </c>
      <c r="I48" s="29">
        <f t="shared" si="17"/>
        <v>-61974.5</v>
      </c>
      <c r="J48" s="29">
        <f t="shared" si="17"/>
        <v>-78239</v>
      </c>
      <c r="K48" s="29">
        <f t="shared" si="17"/>
        <v>-62664</v>
      </c>
      <c r="L48" s="29">
        <f t="shared" si="17"/>
        <v>-46970</v>
      </c>
      <c r="M48" s="29">
        <f t="shared" si="17"/>
        <v>-24892</v>
      </c>
      <c r="N48" s="28">
        <f aca="true" t="shared" si="18" ref="N48:N59">SUM(B48:M48)</f>
        <v>-840010.5</v>
      </c>
      <c r="P48" s="40"/>
    </row>
    <row r="49" spans="1:16" ht="18.75" customHeight="1">
      <c r="A49" s="13" t="s">
        <v>51</v>
      </c>
      <c r="B49" s="20">
        <f>ROUND(-B9*$D$3,2)</f>
        <v>-102497.5</v>
      </c>
      <c r="C49" s="20">
        <f>ROUND(-C9*$D$3,2)</f>
        <v>-101696</v>
      </c>
      <c r="D49" s="20">
        <f>ROUND(-D9*$D$3,2)</f>
        <v>-66493</v>
      </c>
      <c r="E49" s="20">
        <f>ROUND(-E9*$D$3,2)</f>
        <v>-13433</v>
      </c>
      <c r="F49" s="20">
        <f aca="true" t="shared" si="19" ref="F49:M49">ROUND(-F9*$D$3,2)</f>
        <v>-54411</v>
      </c>
      <c r="G49" s="20">
        <f t="shared" si="19"/>
        <v>-101703</v>
      </c>
      <c r="H49" s="20">
        <f t="shared" si="19"/>
        <v>-125037.5</v>
      </c>
      <c r="I49" s="20">
        <f t="shared" si="19"/>
        <v>-61974.5</v>
      </c>
      <c r="J49" s="20">
        <f t="shared" si="19"/>
        <v>-78239</v>
      </c>
      <c r="K49" s="20">
        <f t="shared" si="19"/>
        <v>-62664</v>
      </c>
      <c r="L49" s="20">
        <f t="shared" si="19"/>
        <v>-46970</v>
      </c>
      <c r="M49" s="20">
        <f t="shared" si="19"/>
        <v>-24892</v>
      </c>
      <c r="N49" s="54">
        <f t="shared" si="18"/>
        <v>-840010.5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-7179.52</v>
      </c>
      <c r="C51" s="29">
        <f aca="true" t="shared" si="21" ref="C51:M51">SUM(C52:C58)</f>
        <v>-4119.84</v>
      </c>
      <c r="D51" s="29">
        <f t="shared" si="21"/>
        <v>2978.88</v>
      </c>
      <c r="E51" s="29">
        <f t="shared" si="21"/>
        <v>-1646.28</v>
      </c>
      <c r="F51" s="29">
        <f t="shared" si="21"/>
        <v>-1065.72</v>
      </c>
      <c r="G51" s="29">
        <f t="shared" si="21"/>
        <v>-1412.4</v>
      </c>
      <c r="H51" s="29">
        <f t="shared" si="21"/>
        <v>-1801.88</v>
      </c>
      <c r="I51" s="29">
        <f t="shared" si="21"/>
        <v>-2899.32</v>
      </c>
      <c r="J51" s="29">
        <f t="shared" si="21"/>
        <v>-7674.24</v>
      </c>
      <c r="K51" s="29">
        <f t="shared" si="21"/>
        <v>-3950.68</v>
      </c>
      <c r="L51" s="29">
        <f t="shared" si="21"/>
        <v>-7356.76</v>
      </c>
      <c r="M51" s="29">
        <f t="shared" si="21"/>
        <v>-731.88</v>
      </c>
      <c r="N51" s="29">
        <f>SUM(N52:N58)</f>
        <v>-36859.64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-5750</v>
      </c>
      <c r="C54" s="27">
        <v>-4000</v>
      </c>
      <c r="D54" s="27">
        <v>0</v>
      </c>
      <c r="E54" s="27">
        <v>-1000</v>
      </c>
      <c r="F54" s="27">
        <v>0</v>
      </c>
      <c r="G54" s="27">
        <v>0</v>
      </c>
      <c r="H54" s="27">
        <v>0</v>
      </c>
      <c r="I54" s="27">
        <v>-250</v>
      </c>
      <c r="J54" s="27">
        <v>-5500</v>
      </c>
      <c r="K54" s="27">
        <v>-1250</v>
      </c>
      <c r="L54" s="27">
        <v>-6000</v>
      </c>
      <c r="M54" s="27">
        <v>0</v>
      </c>
      <c r="N54" s="27">
        <f t="shared" si="18"/>
        <v>-23750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-1429.52</v>
      </c>
      <c r="C58" s="27">
        <v>-119.84</v>
      </c>
      <c r="D58" s="27">
        <v>2978.88</v>
      </c>
      <c r="E58" s="27">
        <v>-646.28</v>
      </c>
      <c r="F58" s="27">
        <v>-1065.72</v>
      </c>
      <c r="G58" s="27">
        <v>-1412.4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-13109.64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737554.8013168185</v>
      </c>
      <c r="C61" s="32">
        <f t="shared" si="22"/>
        <v>517176.3024568729</v>
      </c>
      <c r="D61" s="32">
        <f t="shared" si="22"/>
        <v>496499.256320487</v>
      </c>
      <c r="E61" s="32">
        <f t="shared" si="22"/>
        <v>115184.94441473142</v>
      </c>
      <c r="F61" s="32">
        <f t="shared" si="22"/>
        <v>488059.5146897966</v>
      </c>
      <c r="G61" s="32">
        <f t="shared" si="22"/>
        <v>616298.9897414823</v>
      </c>
      <c r="H61" s="32">
        <f t="shared" si="22"/>
        <v>643329.4181935784</v>
      </c>
      <c r="I61" s="32">
        <f t="shared" si="22"/>
        <v>610407.75009456</v>
      </c>
      <c r="J61" s="32">
        <f t="shared" si="22"/>
        <v>471434.32497888093</v>
      </c>
      <c r="K61" s="32">
        <f t="shared" si="22"/>
        <v>566228.3982664</v>
      </c>
      <c r="L61" s="32">
        <f t="shared" si="22"/>
        <v>279189.6633972</v>
      </c>
      <c r="M61" s="32">
        <f t="shared" si="22"/>
        <v>152115.9898664</v>
      </c>
      <c r="N61" s="32">
        <f>SUM(B61:M61)</f>
        <v>5693479.353737208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737554.7999999999</v>
      </c>
      <c r="C64" s="42">
        <f aca="true" t="shared" si="23" ref="C64:M64">SUM(C65:C78)</f>
        <v>517176.30000000005</v>
      </c>
      <c r="D64" s="42">
        <f t="shared" si="23"/>
        <v>496499.26</v>
      </c>
      <c r="E64" s="42">
        <f t="shared" si="23"/>
        <v>115184.94</v>
      </c>
      <c r="F64" s="42">
        <f t="shared" si="23"/>
        <v>488059.51</v>
      </c>
      <c r="G64" s="42">
        <f t="shared" si="23"/>
        <v>616298.99</v>
      </c>
      <c r="H64" s="42">
        <f t="shared" si="23"/>
        <v>643329.4199999999</v>
      </c>
      <c r="I64" s="42">
        <f t="shared" si="23"/>
        <v>610407.74</v>
      </c>
      <c r="J64" s="42">
        <f t="shared" si="23"/>
        <v>471434.32</v>
      </c>
      <c r="K64" s="42">
        <f t="shared" si="23"/>
        <v>566228.4</v>
      </c>
      <c r="L64" s="42">
        <f t="shared" si="23"/>
        <v>279189.66</v>
      </c>
      <c r="M64" s="42">
        <f t="shared" si="23"/>
        <v>152115.99</v>
      </c>
      <c r="N64" s="32">
        <f>SUM(N65:N78)</f>
        <v>5693479.330000001</v>
      </c>
      <c r="P64" s="40"/>
    </row>
    <row r="65" spans="1:14" ht="18.75" customHeight="1">
      <c r="A65" s="17" t="s">
        <v>101</v>
      </c>
      <c r="B65" s="42">
        <v>147400.6</v>
      </c>
      <c r="C65" s="42">
        <v>145846.53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293247.13</v>
      </c>
    </row>
    <row r="66" spans="1:14" ht="18.75" customHeight="1">
      <c r="A66" s="17" t="s">
        <v>102</v>
      </c>
      <c r="B66" s="42">
        <v>590154.2</v>
      </c>
      <c r="C66" s="42">
        <v>371329.77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961483.97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496499.26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496499.26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115184.94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115184.94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488059.51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488059.51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616298.99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616298.99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492460.31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492460.31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150869.11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150869.11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610407.74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610407.74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471434.32</v>
      </c>
      <c r="K74" s="41">
        <v>0</v>
      </c>
      <c r="L74" s="41">
        <v>0</v>
      </c>
      <c r="M74" s="41">
        <v>0</v>
      </c>
      <c r="N74" s="32">
        <f t="shared" si="24"/>
        <v>471434.32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566228.4</v>
      </c>
      <c r="L75" s="41">
        <v>0</v>
      </c>
      <c r="M75" s="70"/>
      <c r="N75" s="29">
        <f t="shared" si="24"/>
        <v>566228.4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279189.66</v>
      </c>
      <c r="M76" s="41">
        <v>0</v>
      </c>
      <c r="N76" s="32">
        <f t="shared" si="24"/>
        <v>279189.66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152115.99</v>
      </c>
      <c r="N77" s="29">
        <f t="shared" si="24"/>
        <v>152115.99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1.9644396669708029</v>
      </c>
      <c r="C82" s="52">
        <v>1.9485951161662445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1.7081553430012355</v>
      </c>
      <c r="C83" s="52">
        <v>1.6044061561479772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1.575979967400576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1.9994256455921637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1.8398338711807474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1.459400611136812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1.7150478871912072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1.63202453133835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1.6555035658162154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1.8660725705733257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1.783907811394471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2.120715348517798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2.0890000117535057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2015-05-13T13:08:16Z</dcterms:modified>
  <cp:category/>
  <cp:version/>
  <cp:contentType/>
  <cp:contentStatus/>
</cp:coreProperties>
</file>