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<sst xmlns="http://schemas.openxmlformats.org/spreadsheetml/2006/main" count="108" uniqueCount="106">
  <si>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</si>
  <si>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</si>
  <si>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</si>
  <si>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</si>
  <si>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</si>
  <si>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</si>
  <si>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</si>
  <si>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</si>
  <si>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</si>
  <si>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</si>
  <si>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</si>
  <si>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</si>
  <si>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</si>
  <si>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</si>
  <si>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</si>
  <si>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</si>
  <si>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</si>
  <si>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</si>
  <si>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</si>
  <si>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</si>
  <si>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</si>
  <si>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</si>
  <si>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</si>
  <si>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</si>
  <si>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</si>
  <si>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</si>
  <si>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</si>
  <si>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</si>
  <si>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</si>
  <si>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</si>
  <si>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</si>
  <si>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</si>
  <si>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</si>
  <si>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</si>
  <si>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</si>
  <si>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</si>
  <si>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</si>
  <si>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</si>
  <si>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</si>
  <si>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</si>
  <si>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</si>
  <si>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</si>
  <si>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</si>
  <si>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</si>
  <si>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</si>
  <si>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</si>
  <si>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</si>
  <si>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</si>
  <si>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</si>
  <si>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</si>
  <si>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</si>
  <si>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</si>
  <si>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</si>
  <si>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</si>
  <si>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</si>
  <si>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</si>
  <si>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</si>
  <si>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</si>
  <si>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</si>
  <si>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</si>
  <si>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</si>
  <si>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</si>
  <si>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</si>
  <si>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</si>
  <si>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</si>
  <si>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</si>
  <si>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</si>
  <si>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</si>
  <si>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</si>
  <si>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</si>
  <si>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</si>
  <si>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</si>
  <si>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</si>
  <si>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</si>
  <si>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</si>
  <si>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</si>
  <si>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</si>
  <si>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</si>
  <si>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</si>
  <si>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</si>
  <si>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</si>
  <si>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</si>
  <si>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</si>
  <si>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</si>
  <si>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</si>
  <si>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</si>
  <si>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</si>
  <si>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</si>
  <si>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</si>
  <si>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</si>
  <si>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</si>
  <si>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</si>
  <si>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</si>
  <si>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</si>
  <si>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</si>
  <si>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</si>
  <si>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</si>
  <si>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</si>
  <si>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</si>
  <si>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</si>
  <si>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</si>
  <si>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</si>
  <si>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</si>
  <si>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</si>
  <si>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</si>
  <si>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03/05/15 - VENCIMENTO 08/05/15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</si>
</sst>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8.625" style="1" customWidth="1"/>
    <col min="12" max="12" width="16.125" style="1" customWidth="1"/>
    <col min="13" max="13" width="15.125" style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212080</v>
      </c>
      <c r="C7" s="10">
        <f>C8+C20+C24</f>
        <v>144756</v>
      </c>
      <c r="D7" s="10">
        <f>D8+D20+D24</f>
        <v>160061</v>
      </c>
      <c r="E7" s="10">
        <f>E8+E20+E24</f>
        <v>25979</v>
      </c>
      <c r="F7" s="10">
        <f aca="true" t="shared" si="0" ref="F7:M7">F8+F20+F24</f>
        <v>118424</v>
      </c>
      <c r="G7" s="10">
        <f t="shared" si="0"/>
        <v>188146</v>
      </c>
      <c r="H7" s="10">
        <f t="shared" si="0"/>
        <v>176933</v>
      </c>
      <c r="I7" s="10">
        <f t="shared" si="0"/>
        <v>188185</v>
      </c>
      <c r="J7" s="10">
        <f t="shared" si="0"/>
        <v>133771</v>
      </c>
      <c r="K7" s="10">
        <f t="shared" si="0"/>
        <v>185718</v>
      </c>
      <c r="L7" s="10">
        <f t="shared" si="0"/>
        <v>62372</v>
      </c>
      <c r="M7" s="10">
        <f t="shared" si="0"/>
        <v>29780</v>
      </c>
      <c r="N7" s="10">
        <f>+N8+N20+N24</f>
        <v>1626205</v>
      </c>
      <c r="O7"/>
      <c r="P7" s="39"/>
    </row>
    <row r="8" spans="1:15" ht="18.75" customHeight="1">
      <c r="A8" s="11" t="s">
        <v>27</v>
      </c>
      <c r="B8" s="12">
        <f>+B9+B12+B16</f>
        <v>119956</v>
      </c>
      <c r="C8" s="12">
        <f>+C9+C12+C16</f>
        <v>85192</v>
      </c>
      <c r="D8" s="12">
        <f>+D9+D12+D16</f>
        <v>95179</v>
      </c>
      <c r="E8" s="12">
        <f>+E9+E12+E16</f>
        <v>15743</v>
      </c>
      <c r="F8" s="12">
        <f aca="true" t="shared" si="1" ref="F8:M8">+F9+F12+F16</f>
        <v>68539</v>
      </c>
      <c r="G8" s="12">
        <f t="shared" si="1"/>
        <v>113237</v>
      </c>
      <c r="H8" s="12">
        <f t="shared" si="1"/>
        <v>105186</v>
      </c>
      <c r="I8" s="12">
        <f t="shared" si="1"/>
        <v>106733</v>
      </c>
      <c r="J8" s="12">
        <f t="shared" si="1"/>
        <v>79037</v>
      </c>
      <c r="K8" s="12">
        <f t="shared" si="1"/>
        <v>104037</v>
      </c>
      <c r="L8" s="12">
        <f t="shared" si="1"/>
        <v>37206</v>
      </c>
      <c r="M8" s="12">
        <f t="shared" si="1"/>
        <v>18822</v>
      </c>
      <c r="N8" s="12">
        <f>SUM(B8:M8)</f>
        <v>948867</v>
      </c>
      <c r="O8"/>
    </row>
    <row r="9" spans="1:15" ht="18.75" customHeight="1">
      <c r="A9" s="13" t="s">
        <v>4</v>
      </c>
      <c r="B9" s="14">
        <v>18722</v>
      </c>
      <c r="C9" s="14">
        <v>17034</v>
      </c>
      <c r="D9" s="14">
        <v>12802</v>
      </c>
      <c r="E9" s="14">
        <v>1923</v>
      </c>
      <c r="F9" s="14">
        <v>8924</v>
      </c>
      <c r="G9" s="14">
        <v>16750</v>
      </c>
      <c r="H9" s="14">
        <v>20865</v>
      </c>
      <c r="I9" s="14">
        <v>11866</v>
      </c>
      <c r="J9" s="14">
        <v>13663</v>
      </c>
      <c r="K9" s="14">
        <v>12761</v>
      </c>
      <c r="L9" s="14">
        <v>6458</v>
      </c>
      <c r="M9" s="14">
        <v>3076</v>
      </c>
      <c r="N9" s="12">
        <f aca="true" t="shared" si="2" ref="N9:N19">SUM(B9:M9)</f>
        <v>144844</v>
      </c>
      <c r="O9"/>
    </row>
    <row r="10" spans="1:15" ht="18.75" customHeight="1">
      <c r="A10" s="15" t="s">
        <v>5</v>
      </c>
      <c r="B10" s="14">
        <f>+B9-B11</f>
        <v>18722</v>
      </c>
      <c r="C10" s="14">
        <f>+C9-C11</f>
        <v>17034</v>
      </c>
      <c r="D10" s="14">
        <f>+D9-D11</f>
        <v>12802</v>
      </c>
      <c r="E10" s="14">
        <f>+E9-E11</f>
        <v>1923</v>
      </c>
      <c r="F10" s="14">
        <f aca="true" t="shared" si="3" ref="F10:M10">+F9-F11</f>
        <v>8924</v>
      </c>
      <c r="G10" s="14">
        <f t="shared" si="3"/>
        <v>16750</v>
      </c>
      <c r="H10" s="14">
        <f t="shared" si="3"/>
        <v>20865</v>
      </c>
      <c r="I10" s="14">
        <f t="shared" si="3"/>
        <v>11866</v>
      </c>
      <c r="J10" s="14">
        <f t="shared" si="3"/>
        <v>13663</v>
      </c>
      <c r="K10" s="14">
        <f t="shared" si="3"/>
        <v>12761</v>
      </c>
      <c r="L10" s="14">
        <f t="shared" si="3"/>
        <v>6458</v>
      </c>
      <c r="M10" s="14">
        <f t="shared" si="3"/>
        <v>3076</v>
      </c>
      <c r="N10" s="12">
        <f t="shared" si="2"/>
        <v>144844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83693</v>
      </c>
      <c r="C12" s="14">
        <f>C13+C14+C15</f>
        <v>57225</v>
      </c>
      <c r="D12" s="14">
        <f>D13+D14+D15</f>
        <v>72581</v>
      </c>
      <c r="E12" s="14">
        <f>E13+E14+E15</f>
        <v>12009</v>
      </c>
      <c r="F12" s="14">
        <f aca="true" t="shared" si="4" ref="F12:M12">F13+F14+F15</f>
        <v>51008</v>
      </c>
      <c r="G12" s="14">
        <f t="shared" si="4"/>
        <v>82915</v>
      </c>
      <c r="H12" s="14">
        <f t="shared" si="4"/>
        <v>73048</v>
      </c>
      <c r="I12" s="14">
        <f t="shared" si="4"/>
        <v>81241</v>
      </c>
      <c r="J12" s="14">
        <f t="shared" si="4"/>
        <v>56398</v>
      </c>
      <c r="K12" s="14">
        <f t="shared" si="4"/>
        <v>77828</v>
      </c>
      <c r="L12" s="14">
        <f t="shared" si="4"/>
        <v>27190</v>
      </c>
      <c r="M12" s="14">
        <f t="shared" si="4"/>
        <v>14120</v>
      </c>
      <c r="N12" s="12">
        <f t="shared" si="2"/>
        <v>689256</v>
      </c>
      <c r="O12"/>
    </row>
    <row r="13" spans="1:15" ht="18.75" customHeight="1">
      <c r="A13" s="15" t="s">
        <v>7</v>
      </c>
      <c r="B13" s="14">
        <v>39384</v>
      </c>
      <c r="C13" s="14">
        <v>28526</v>
      </c>
      <c r="D13" s="14">
        <v>33985</v>
      </c>
      <c r="E13" s="14">
        <v>5539</v>
      </c>
      <c r="F13" s="14">
        <v>25082</v>
      </c>
      <c r="G13" s="14">
        <v>41045</v>
      </c>
      <c r="H13" s="14">
        <v>36968</v>
      </c>
      <c r="I13" s="14">
        <v>39481</v>
      </c>
      <c r="J13" s="14">
        <v>26105</v>
      </c>
      <c r="K13" s="14">
        <v>35564</v>
      </c>
      <c r="L13" s="14">
        <v>11891</v>
      </c>
      <c r="M13" s="14">
        <v>6133</v>
      </c>
      <c r="N13" s="12">
        <f t="shared" si="2"/>
        <v>329703</v>
      </c>
      <c r="O13"/>
    </row>
    <row r="14" spans="1:15" ht="18.75" customHeight="1">
      <c r="A14" s="15" t="s">
        <v>8</v>
      </c>
      <c r="B14" s="14">
        <v>41983</v>
      </c>
      <c r="C14" s="14">
        <v>26541</v>
      </c>
      <c r="D14" s="14">
        <v>36522</v>
      </c>
      <c r="E14" s="14">
        <v>5994</v>
      </c>
      <c r="F14" s="14">
        <v>24099</v>
      </c>
      <c r="G14" s="14">
        <v>38504</v>
      </c>
      <c r="H14" s="14">
        <v>33688</v>
      </c>
      <c r="I14" s="14">
        <v>39800</v>
      </c>
      <c r="J14" s="14">
        <v>28547</v>
      </c>
      <c r="K14" s="14">
        <v>40348</v>
      </c>
      <c r="L14" s="14">
        <v>14597</v>
      </c>
      <c r="M14" s="14">
        <v>7679</v>
      </c>
      <c r="N14" s="12">
        <f t="shared" si="2"/>
        <v>338302</v>
      </c>
      <c r="O14"/>
    </row>
    <row r="15" spans="1:15" ht="18.75" customHeight="1">
      <c r="A15" s="15" t="s">
        <v>9</v>
      </c>
      <c r="B15" s="14">
        <v>2326</v>
      </c>
      <c r="C15" s="14">
        <v>2158</v>
      </c>
      <c r="D15" s="14">
        <v>2074</v>
      </c>
      <c r="E15" s="14">
        <v>476</v>
      </c>
      <c r="F15" s="14">
        <v>1827</v>
      </c>
      <c r="G15" s="14">
        <v>3366</v>
      </c>
      <c r="H15" s="14">
        <v>2392</v>
      </c>
      <c r="I15" s="14">
        <v>1960</v>
      </c>
      <c r="J15" s="14">
        <v>1746</v>
      </c>
      <c r="K15" s="14">
        <v>1916</v>
      </c>
      <c r="L15" s="14">
        <v>702</v>
      </c>
      <c r="M15" s="14">
        <v>308</v>
      </c>
      <c r="N15" s="12">
        <f t="shared" si="2"/>
        <v>21251</v>
      </c>
      <c r="O15"/>
    </row>
    <row r="16" spans="1:14" ht="18.75" customHeight="1">
      <c r="A16" s="16" t="s">
        <v>26</v>
      </c>
      <c r="B16" s="14">
        <f>B17+B18+B19</f>
        <v>17541</v>
      </c>
      <c r="C16" s="14">
        <f>C17+C18+C19</f>
        <v>10933</v>
      </c>
      <c r="D16" s="14">
        <f>D17+D18+D19</f>
        <v>9796</v>
      </c>
      <c r="E16" s="14">
        <f>E17+E18+E19</f>
        <v>1811</v>
      </c>
      <c r="F16" s="14">
        <f aca="true" t="shared" si="5" ref="F16:M16">F17+F18+F19</f>
        <v>8607</v>
      </c>
      <c r="G16" s="14">
        <f t="shared" si="5"/>
        <v>13572</v>
      </c>
      <c r="H16" s="14">
        <f t="shared" si="5"/>
        <v>11273</v>
      </c>
      <c r="I16" s="14">
        <f t="shared" si="5"/>
        <v>13626</v>
      </c>
      <c r="J16" s="14">
        <f t="shared" si="5"/>
        <v>8976</v>
      </c>
      <c r="K16" s="14">
        <f t="shared" si="5"/>
        <v>13448</v>
      </c>
      <c r="L16" s="14">
        <f t="shared" si="5"/>
        <v>3558</v>
      </c>
      <c r="M16" s="14">
        <f t="shared" si="5"/>
        <v>1626</v>
      </c>
      <c r="N16" s="12">
        <f t="shared" si="2"/>
        <v>114767</v>
      </c>
    </row>
    <row r="17" spans="1:15" ht="18.75" customHeight="1">
      <c r="A17" s="15" t="s">
        <v>23</v>
      </c>
      <c r="B17" s="14">
        <v>3574</v>
      </c>
      <c r="C17" s="14">
        <v>2358</v>
      </c>
      <c r="D17" s="14">
        <v>2201</v>
      </c>
      <c r="E17" s="14">
        <v>440</v>
      </c>
      <c r="F17" s="14">
        <v>2070</v>
      </c>
      <c r="G17" s="14">
        <v>3499</v>
      </c>
      <c r="H17" s="14">
        <v>2936</v>
      </c>
      <c r="I17" s="14">
        <v>3167</v>
      </c>
      <c r="J17" s="14">
        <v>2183</v>
      </c>
      <c r="K17" s="14">
        <v>3285</v>
      </c>
      <c r="L17" s="14">
        <v>886</v>
      </c>
      <c r="M17" s="14">
        <v>373</v>
      </c>
      <c r="N17" s="12">
        <f t="shared" si="2"/>
        <v>26972</v>
      </c>
      <c r="O17"/>
    </row>
    <row r="18" spans="1:15" ht="18.75" customHeight="1">
      <c r="A18" s="15" t="s">
        <v>24</v>
      </c>
      <c r="B18" s="14">
        <v>695</v>
      </c>
      <c r="C18" s="14">
        <v>400</v>
      </c>
      <c r="D18" s="14">
        <v>454</v>
      </c>
      <c r="E18" s="14">
        <v>79</v>
      </c>
      <c r="F18" s="14">
        <v>434</v>
      </c>
      <c r="G18" s="14">
        <v>560</v>
      </c>
      <c r="H18" s="14">
        <v>507</v>
      </c>
      <c r="I18" s="14">
        <v>589</v>
      </c>
      <c r="J18" s="14">
        <v>414</v>
      </c>
      <c r="K18" s="14">
        <v>1015</v>
      </c>
      <c r="L18" s="14">
        <v>213</v>
      </c>
      <c r="M18" s="14">
        <v>110</v>
      </c>
      <c r="N18" s="12">
        <f t="shared" si="2"/>
        <v>5470</v>
      </c>
      <c r="O18"/>
    </row>
    <row r="19" spans="1:15" ht="18.75" customHeight="1">
      <c r="A19" s="15" t="s">
        <v>25</v>
      </c>
      <c r="B19" s="14">
        <v>13272</v>
      </c>
      <c r="C19" s="14">
        <v>8175</v>
      </c>
      <c r="D19" s="14">
        <v>7141</v>
      </c>
      <c r="E19" s="14">
        <v>1292</v>
      </c>
      <c r="F19" s="14">
        <v>6103</v>
      </c>
      <c r="G19" s="14">
        <v>9513</v>
      </c>
      <c r="H19" s="14">
        <v>7830</v>
      </c>
      <c r="I19" s="14">
        <v>9870</v>
      </c>
      <c r="J19" s="14">
        <v>6379</v>
      </c>
      <c r="K19" s="14">
        <v>9148</v>
      </c>
      <c r="L19" s="14">
        <v>2459</v>
      </c>
      <c r="M19" s="14">
        <v>1143</v>
      </c>
      <c r="N19" s="12">
        <f t="shared" si="2"/>
        <v>82325</v>
      </c>
      <c r="O19"/>
    </row>
    <row r="20" spans="1:15" ht="18.75" customHeight="1">
      <c r="A20" s="17" t="s">
        <v>10</v>
      </c>
      <c r="B20" s="18">
        <f>B21+B22+B23</f>
        <v>62389</v>
      </c>
      <c r="C20" s="18">
        <f>C21+C22+C23</f>
        <v>36327</v>
      </c>
      <c r="D20" s="18">
        <f>D21+D22+D23</f>
        <v>40990</v>
      </c>
      <c r="E20" s="18">
        <f>E21+E22+E23</f>
        <v>6007</v>
      </c>
      <c r="F20" s="18">
        <f aca="true" t="shared" si="6" ref="F20:M20">F21+F22+F23</f>
        <v>28707</v>
      </c>
      <c r="G20" s="18">
        <f t="shared" si="6"/>
        <v>43081</v>
      </c>
      <c r="H20" s="18">
        <f t="shared" si="6"/>
        <v>43050</v>
      </c>
      <c r="I20" s="18">
        <f t="shared" si="6"/>
        <v>57861</v>
      </c>
      <c r="J20" s="18">
        <f t="shared" si="6"/>
        <v>34925</v>
      </c>
      <c r="K20" s="18">
        <f t="shared" si="6"/>
        <v>62001</v>
      </c>
      <c r="L20" s="18">
        <f t="shared" si="6"/>
        <v>19149</v>
      </c>
      <c r="M20" s="18">
        <f t="shared" si="6"/>
        <v>8871</v>
      </c>
      <c r="N20" s="12">
        <f aca="true" t="shared" si="7" ref="N20:N26">SUM(B20:M20)</f>
        <v>443358</v>
      </c>
      <c r="O20"/>
    </row>
    <row r="21" spans="1:15" ht="18.75" customHeight="1">
      <c r="A21" s="13" t="s">
        <v>11</v>
      </c>
      <c r="B21" s="14">
        <v>34441</v>
      </c>
      <c r="C21" s="14">
        <v>22126</v>
      </c>
      <c r="D21" s="14">
        <v>21735</v>
      </c>
      <c r="E21" s="14">
        <v>3262</v>
      </c>
      <c r="F21" s="14">
        <v>15847</v>
      </c>
      <c r="G21" s="14">
        <v>23770</v>
      </c>
      <c r="H21" s="14">
        <v>24959</v>
      </c>
      <c r="I21" s="14">
        <v>32407</v>
      </c>
      <c r="J21" s="14">
        <v>19720</v>
      </c>
      <c r="K21" s="14">
        <v>32921</v>
      </c>
      <c r="L21" s="14">
        <v>10387</v>
      </c>
      <c r="M21" s="14">
        <v>4622</v>
      </c>
      <c r="N21" s="12">
        <f t="shared" si="7"/>
        <v>246197</v>
      </c>
      <c r="O21"/>
    </row>
    <row r="22" spans="1:15" ht="18.75" customHeight="1">
      <c r="A22" s="13" t="s">
        <v>12</v>
      </c>
      <c r="B22" s="14">
        <v>26618</v>
      </c>
      <c r="C22" s="14">
        <v>13201</v>
      </c>
      <c r="D22" s="14">
        <v>18320</v>
      </c>
      <c r="E22" s="14">
        <v>2564</v>
      </c>
      <c r="F22" s="14">
        <v>11975</v>
      </c>
      <c r="G22" s="14">
        <v>17954</v>
      </c>
      <c r="H22" s="14">
        <v>17067</v>
      </c>
      <c r="I22" s="14">
        <v>24393</v>
      </c>
      <c r="J22" s="14">
        <v>14442</v>
      </c>
      <c r="K22" s="14">
        <v>27895</v>
      </c>
      <c r="L22" s="14">
        <v>8407</v>
      </c>
      <c r="M22" s="14">
        <v>4100</v>
      </c>
      <c r="N22" s="12">
        <f t="shared" si="7"/>
        <v>186936</v>
      </c>
      <c r="O22"/>
    </row>
    <row r="23" spans="1:15" ht="18.75" customHeight="1">
      <c r="A23" s="13" t="s">
        <v>13</v>
      </c>
      <c r="B23" s="14">
        <v>1330</v>
      </c>
      <c r="C23" s="14">
        <v>1000</v>
      </c>
      <c r="D23" s="14">
        <v>935</v>
      </c>
      <c r="E23" s="14">
        <v>181</v>
      </c>
      <c r="F23" s="14">
        <v>885</v>
      </c>
      <c r="G23" s="14">
        <v>1357</v>
      </c>
      <c r="H23" s="14">
        <v>1024</v>
      </c>
      <c r="I23" s="14">
        <v>1061</v>
      </c>
      <c r="J23" s="14">
        <v>763</v>
      </c>
      <c r="K23" s="14">
        <v>1185</v>
      </c>
      <c r="L23" s="14">
        <v>355</v>
      </c>
      <c r="M23" s="14">
        <v>149</v>
      </c>
      <c r="N23" s="12">
        <f t="shared" si="7"/>
        <v>10225</v>
      </c>
      <c r="O23"/>
    </row>
    <row r="24" spans="1:15" ht="18.75" customHeight="1">
      <c r="A24" s="17" t="s">
        <v>14</v>
      </c>
      <c r="B24" s="14">
        <f>B25+B26</f>
        <v>29735</v>
      </c>
      <c r="C24" s="14">
        <f>C25+C26</f>
        <v>23237</v>
      </c>
      <c r="D24" s="14">
        <f>D25+D26</f>
        <v>23892</v>
      </c>
      <c r="E24" s="14">
        <f>E25+E26</f>
        <v>4229</v>
      </c>
      <c r="F24" s="14">
        <f aca="true" t="shared" si="8" ref="F24:M24">F25+F26</f>
        <v>21178</v>
      </c>
      <c r="G24" s="14">
        <f t="shared" si="8"/>
        <v>31828</v>
      </c>
      <c r="H24" s="14">
        <f t="shared" si="8"/>
        <v>28697</v>
      </c>
      <c r="I24" s="14">
        <f t="shared" si="8"/>
        <v>23591</v>
      </c>
      <c r="J24" s="14">
        <f t="shared" si="8"/>
        <v>19809</v>
      </c>
      <c r="K24" s="14">
        <f t="shared" si="8"/>
        <v>19680</v>
      </c>
      <c r="L24" s="14">
        <f t="shared" si="8"/>
        <v>6017</v>
      </c>
      <c r="M24" s="14">
        <f t="shared" si="8"/>
        <v>2087</v>
      </c>
      <c r="N24" s="12">
        <f t="shared" si="7"/>
        <v>233980</v>
      </c>
      <c r="O24"/>
    </row>
    <row r="25" spans="1:15" ht="18.75" customHeight="1">
      <c r="A25" s="13" t="s">
        <v>15</v>
      </c>
      <c r="B25" s="14">
        <v>19030</v>
      </c>
      <c r="C25" s="14">
        <v>14872</v>
      </c>
      <c r="D25" s="14">
        <v>15291</v>
      </c>
      <c r="E25" s="14">
        <v>2707</v>
      </c>
      <c r="F25" s="14">
        <v>13554</v>
      </c>
      <c r="G25" s="14">
        <v>20370</v>
      </c>
      <c r="H25" s="14">
        <v>18366</v>
      </c>
      <c r="I25" s="14">
        <v>15098</v>
      </c>
      <c r="J25" s="14">
        <v>12678</v>
      </c>
      <c r="K25" s="14">
        <v>12595</v>
      </c>
      <c r="L25" s="14">
        <v>3851</v>
      </c>
      <c r="M25" s="14">
        <v>1336</v>
      </c>
      <c r="N25" s="12">
        <f t="shared" si="7"/>
        <v>149748</v>
      </c>
      <c r="O25"/>
    </row>
    <row r="26" spans="1:15" ht="18.75" customHeight="1">
      <c r="A26" s="13" t="s">
        <v>16</v>
      </c>
      <c r="B26" s="14">
        <v>10705</v>
      </c>
      <c r="C26" s="14">
        <v>8365</v>
      </c>
      <c r="D26" s="14">
        <v>8601</v>
      </c>
      <c r="E26" s="14">
        <v>1522</v>
      </c>
      <c r="F26" s="14">
        <v>7624</v>
      </c>
      <c r="G26" s="14">
        <v>11458</v>
      </c>
      <c r="H26" s="14">
        <v>10331</v>
      </c>
      <c r="I26" s="14">
        <v>8493</v>
      </c>
      <c r="J26" s="14">
        <v>7131</v>
      </c>
      <c r="K26" s="14">
        <v>7085</v>
      </c>
      <c r="L26" s="14">
        <v>2166</v>
      </c>
      <c r="M26" s="14">
        <v>751</v>
      </c>
      <c r="N26" s="12">
        <f t="shared" si="7"/>
        <v>84232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0.9776</v>
      </c>
      <c r="C30" s="22">
        <v>0.9423</v>
      </c>
      <c r="D30" s="22">
        <v>0.9834</v>
      </c>
      <c r="E30" s="22">
        <v>0.9339</v>
      </c>
      <c r="F30" s="22">
        <v>0.9924</v>
      </c>
      <c r="G30" s="22">
        <v>0.9943</v>
      </c>
      <c r="H30" s="22">
        <v>0.9564</v>
      </c>
      <c r="I30" s="22">
        <v>0.9531</v>
      </c>
      <c r="J30" s="22">
        <v>0.9665</v>
      </c>
      <c r="K30" s="22">
        <v>0.9552</v>
      </c>
      <c r="L30" s="22">
        <v>0.9557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0.9942799933987175</v>
      </c>
      <c r="C32" s="23">
        <f aca="true" t="shared" si="9" ref="C32:M32">(((+C$8+C$20)*C$29)+(C$24*C$30))/C$7</f>
        <v>0.9907376903202632</v>
      </c>
      <c r="D32" s="23">
        <f t="shared" si="9"/>
        <v>0.9975221496804343</v>
      </c>
      <c r="E32" s="23">
        <f t="shared" si="9"/>
        <v>0.989239889911082</v>
      </c>
      <c r="F32" s="23">
        <f t="shared" si="9"/>
        <v>0.9986408768492873</v>
      </c>
      <c r="G32" s="23">
        <f t="shared" si="9"/>
        <v>0.9990357509593614</v>
      </c>
      <c r="H32" s="23">
        <f t="shared" si="9"/>
        <v>0.9929284576647658</v>
      </c>
      <c r="I32" s="23">
        <f t="shared" si="9"/>
        <v>0.9941205839997874</v>
      </c>
      <c r="J32" s="23">
        <f t="shared" si="9"/>
        <v>0.9950392723385488</v>
      </c>
      <c r="K32" s="23">
        <f t="shared" si="9"/>
        <v>0.9952526734080703</v>
      </c>
      <c r="L32" s="23">
        <f t="shared" si="9"/>
        <v>0.9957263980632336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1.753810480355998</v>
      </c>
      <c r="C35" s="26">
        <f>C32*C34</f>
        <v>1.6885142456128244</v>
      </c>
      <c r="D35" s="26">
        <f>D32*D34</f>
        <v>1.5752869787753419</v>
      </c>
      <c r="E35" s="26">
        <f>E32*E34</f>
        <v>1.9984624255983678</v>
      </c>
      <c r="F35" s="26">
        <f aca="true" t="shared" si="10" ref="F35:M35">F32*F34</f>
        <v>1.8393966310687022</v>
      </c>
      <c r="G35" s="26">
        <f t="shared" si="10"/>
        <v>1.4591916178512432</v>
      </c>
      <c r="H35" s="26">
        <f t="shared" si="10"/>
        <v>1.6922479703980602</v>
      </c>
      <c r="I35" s="26">
        <f t="shared" si="10"/>
        <v>1.6539184156004463</v>
      </c>
      <c r="J35" s="26">
        <f t="shared" si="10"/>
        <v>1.864405084580739</v>
      </c>
      <c r="K35" s="26">
        <f t="shared" si="10"/>
        <v>1.7829951644105582</v>
      </c>
      <c r="L35" s="26">
        <f t="shared" si="10"/>
        <v>2.1187066297989485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-0.003606375</v>
      </c>
      <c r="C36" s="26">
        <v>-0.0055481638</v>
      </c>
      <c r="D36" s="26">
        <v>-0.003017787</v>
      </c>
      <c r="E36" s="26">
        <v>-0.0007317449</v>
      </c>
      <c r="F36" s="26">
        <v>-0.0030730257</v>
      </c>
      <c r="G36" s="26">
        <v>-0.0023523221</v>
      </c>
      <c r="H36" s="26">
        <v>-0.0021728564</v>
      </c>
      <c r="I36" s="26">
        <v>0</v>
      </c>
      <c r="J36" s="26">
        <v>-0.0004192987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1258.3200000000002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1305.4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9681.359999999997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294</v>
      </c>
      <c r="E39" s="67">
        <v>19</v>
      </c>
      <c r="F39" s="67">
        <v>261</v>
      </c>
      <c r="G39" s="67">
        <v>305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2262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373220.5666639001</v>
      </c>
      <c r="C42" s="69">
        <f aca="true" t="shared" si="12" ref="C42:N42">C43+C44+C45</f>
        <v>246114.6781388972</v>
      </c>
      <c r="D42" s="69">
        <f t="shared" si="12"/>
        <v>252917.299104753</v>
      </c>
      <c r="E42" s="69">
        <f t="shared" si="12"/>
        <v>51980.36535386289</v>
      </c>
      <c r="F42" s="69">
        <f>F43+F44+F45</f>
        <v>218581.86664218316</v>
      </c>
      <c r="G42" s="69">
        <f>G43+G44+G45</f>
        <v>275403.8861384134</v>
      </c>
      <c r="H42" s="69">
        <f t="shared" si="12"/>
        <v>300237.0201450188</v>
      </c>
      <c r="I42" s="69">
        <f t="shared" si="12"/>
        <v>311242.63703976996</v>
      </c>
      <c r="J42" s="69">
        <f t="shared" si="12"/>
        <v>249497.04256305232</v>
      </c>
      <c r="K42" s="69">
        <f t="shared" si="12"/>
        <v>331134.295944</v>
      </c>
      <c r="L42" s="69">
        <f t="shared" si="12"/>
        <v>132147.96991382</v>
      </c>
      <c r="M42" s="69">
        <f t="shared" si="12"/>
        <v>62231.874831999994</v>
      </c>
      <c r="N42" s="69">
        <f t="shared" si="12"/>
        <v>2804709.5024796706</v>
      </c>
    </row>
    <row r="43" spans="1:14" ht="18.75" customHeight="1">
      <c r="A43" s="66" t="s">
        <v>95</v>
      </c>
      <c r="B43" s="63">
        <f aca="true" t="shared" si="13" ref="B43:H43">B35*B7</f>
        <v>371948.12667390006</v>
      </c>
      <c r="C43" s="63">
        <f t="shared" si="13"/>
        <v>244422.56813793</v>
      </c>
      <c r="D43" s="63">
        <f t="shared" si="13"/>
        <v>252142.00910976</v>
      </c>
      <c r="E43" s="63">
        <f t="shared" si="13"/>
        <v>51918.055354619995</v>
      </c>
      <c r="F43" s="63">
        <f t="shared" si="13"/>
        <v>217828.70663767998</v>
      </c>
      <c r="G43" s="63">
        <f t="shared" si="13"/>
        <v>274541.06613224</v>
      </c>
      <c r="H43" s="63">
        <f t="shared" si="13"/>
        <v>299414.51014644</v>
      </c>
      <c r="I43" s="63">
        <f>I35*I7</f>
        <v>311242.63703976996</v>
      </c>
      <c r="J43" s="63">
        <f>J35*J7</f>
        <v>249403.33256945002</v>
      </c>
      <c r="K43" s="63">
        <f>K35*K7</f>
        <v>331134.295944</v>
      </c>
      <c r="L43" s="63">
        <f>L35*L7</f>
        <v>132147.96991382</v>
      </c>
      <c r="M43" s="63">
        <f>M35*M7</f>
        <v>62210.42</v>
      </c>
      <c r="N43" s="65">
        <f>SUM(B43:M43)</f>
        <v>2798353.69765961</v>
      </c>
    </row>
    <row r="44" spans="1:14" ht="18.75" customHeight="1">
      <c r="A44" s="66" t="s">
        <v>96</v>
      </c>
      <c r="B44" s="63">
        <f aca="true" t="shared" si="14" ref="B44:M44">B36*B7</f>
        <v>-764.84001</v>
      </c>
      <c r="C44" s="63">
        <f t="shared" si="14"/>
        <v>-803.1299990328</v>
      </c>
      <c r="D44" s="63">
        <f t="shared" si="14"/>
        <v>-483.030005007</v>
      </c>
      <c r="E44" s="63">
        <f t="shared" si="14"/>
        <v>-19.0100007571</v>
      </c>
      <c r="F44" s="63">
        <f t="shared" si="14"/>
        <v>-363.91999549679997</v>
      </c>
      <c r="G44" s="63">
        <f t="shared" si="14"/>
        <v>-442.5799938266</v>
      </c>
      <c r="H44" s="63">
        <f t="shared" si="14"/>
        <v>-384.4500014212</v>
      </c>
      <c r="I44" s="63">
        <f t="shared" si="14"/>
        <v>0</v>
      </c>
      <c r="J44" s="63">
        <f t="shared" si="14"/>
        <v>-56.0900063977</v>
      </c>
      <c r="K44" s="63">
        <f t="shared" si="14"/>
        <v>0</v>
      </c>
      <c r="L44" s="63">
        <f t="shared" si="14"/>
        <v>0</v>
      </c>
      <c r="M44" s="63">
        <f t="shared" si="14"/>
        <v>-8.505168</v>
      </c>
      <c r="N44" s="28">
        <f>SUM(B44:M44)</f>
        <v>-3325.5551799392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1258.3200000000002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1305.4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9681.359999999997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-72706.52</v>
      </c>
      <c r="C47" s="28">
        <f t="shared" si="16"/>
        <v>-63738.84</v>
      </c>
      <c r="D47" s="28">
        <f t="shared" si="16"/>
        <v>-45808.52</v>
      </c>
      <c r="E47" s="28">
        <f t="shared" si="16"/>
        <v>-8376.78</v>
      </c>
      <c r="F47" s="28">
        <f t="shared" si="16"/>
        <v>-32299.72</v>
      </c>
      <c r="G47" s="28">
        <f t="shared" si="16"/>
        <v>-60037.4</v>
      </c>
      <c r="H47" s="28">
        <f t="shared" si="16"/>
        <v>-74829.38</v>
      </c>
      <c r="I47" s="28">
        <f t="shared" si="16"/>
        <v>-44430.32</v>
      </c>
      <c r="J47" s="28">
        <f t="shared" si="16"/>
        <v>-55494.74</v>
      </c>
      <c r="K47" s="28">
        <f t="shared" si="16"/>
        <v>-48614.18</v>
      </c>
      <c r="L47" s="28">
        <f t="shared" si="16"/>
        <v>-29959.760000000002</v>
      </c>
      <c r="M47" s="28">
        <f t="shared" si="16"/>
        <v>-11497.88</v>
      </c>
      <c r="N47" s="28">
        <f t="shared" si="16"/>
        <v>-547794.04</v>
      </c>
      <c r="P47" s="40"/>
    </row>
    <row r="48" spans="1:16" ht="18.75" customHeight="1">
      <c r="A48" s="17" t="s">
        <v>50</v>
      </c>
      <c r="B48" s="29">
        <f>B49+B50</f>
        <v>-65527</v>
      </c>
      <c r="C48" s="29">
        <f>C49+C50</f>
        <v>-59619</v>
      </c>
      <c r="D48" s="29">
        <f>D49+D50</f>
        <v>-44807</v>
      </c>
      <c r="E48" s="29">
        <f>E49+E50</f>
        <v>-6730.5</v>
      </c>
      <c r="F48" s="29">
        <f aca="true" t="shared" si="17" ref="F48:M48">F49+F50</f>
        <v>-31234</v>
      </c>
      <c r="G48" s="29">
        <f t="shared" si="17"/>
        <v>-58625</v>
      </c>
      <c r="H48" s="29">
        <f t="shared" si="17"/>
        <v>-73027.5</v>
      </c>
      <c r="I48" s="29">
        <f t="shared" si="17"/>
        <v>-41531</v>
      </c>
      <c r="J48" s="29">
        <f t="shared" si="17"/>
        <v>-47820.5</v>
      </c>
      <c r="K48" s="29">
        <f t="shared" si="17"/>
        <v>-44663.5</v>
      </c>
      <c r="L48" s="29">
        <f t="shared" si="17"/>
        <v>-22603</v>
      </c>
      <c r="M48" s="29">
        <f t="shared" si="17"/>
        <v>-10766</v>
      </c>
      <c r="N48" s="28">
        <f aca="true" t="shared" si="18" ref="N48:N59">SUM(B48:M48)</f>
        <v>-506954</v>
      </c>
      <c r="P48" s="40"/>
    </row>
    <row r="49" spans="1:16" ht="18.75" customHeight="1">
      <c r="A49" s="13" t="s">
        <v>51</v>
      </c>
      <c r="B49" s="20">
        <f>ROUND(-B9*$D$3,2)</f>
        <v>-65527</v>
      </c>
      <c r="C49" s="20">
        <f>ROUND(-C9*$D$3,2)</f>
        <v>-59619</v>
      </c>
      <c r="D49" s="20">
        <f>ROUND(-D9*$D$3,2)</f>
        <v>-44807</v>
      </c>
      <c r="E49" s="20">
        <f>ROUND(-E9*$D$3,2)</f>
        <v>-6730.5</v>
      </c>
      <c r="F49" s="20">
        <f aca="true" t="shared" si="19" ref="F49:M49">ROUND(-F9*$D$3,2)</f>
        <v>-31234</v>
      </c>
      <c r="G49" s="20">
        <f t="shared" si="19"/>
        <v>-58625</v>
      </c>
      <c r="H49" s="20">
        <f t="shared" si="19"/>
        <v>-73027.5</v>
      </c>
      <c r="I49" s="20">
        <f t="shared" si="19"/>
        <v>-41531</v>
      </c>
      <c r="J49" s="20">
        <f t="shared" si="19"/>
        <v>-47820.5</v>
      </c>
      <c r="K49" s="20">
        <f t="shared" si="19"/>
        <v>-44663.5</v>
      </c>
      <c r="L49" s="20">
        <f t="shared" si="19"/>
        <v>-22603</v>
      </c>
      <c r="M49" s="20">
        <f t="shared" si="19"/>
        <v>-10766</v>
      </c>
      <c r="N49" s="54">
        <f t="shared" si="18"/>
        <v>-506954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-7179.52</v>
      </c>
      <c r="C51" s="29">
        <f aca="true" t="shared" si="21" ref="C51:M51">SUM(C52:C58)</f>
        <v>-4119.84</v>
      </c>
      <c r="D51" s="29">
        <f t="shared" si="21"/>
        <v>-1001.52</v>
      </c>
      <c r="E51" s="29">
        <f t="shared" si="21"/>
        <v>-1646.28</v>
      </c>
      <c r="F51" s="29">
        <f t="shared" si="21"/>
        <v>-1065.72</v>
      </c>
      <c r="G51" s="29">
        <f t="shared" si="21"/>
        <v>-1412.4</v>
      </c>
      <c r="H51" s="29">
        <f t="shared" si="21"/>
        <v>-1801.88</v>
      </c>
      <c r="I51" s="29">
        <f t="shared" si="21"/>
        <v>-2899.32</v>
      </c>
      <c r="J51" s="29">
        <f t="shared" si="21"/>
        <v>-7674.24</v>
      </c>
      <c r="K51" s="29">
        <f t="shared" si="21"/>
        <v>-3950.68</v>
      </c>
      <c r="L51" s="29">
        <f t="shared" si="21"/>
        <v>-7356.76</v>
      </c>
      <c r="M51" s="29">
        <f t="shared" si="21"/>
        <v>-731.88</v>
      </c>
      <c r="N51" s="29">
        <f>SUM(N52:N58)</f>
        <v>-40840.04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-5750</v>
      </c>
      <c r="C54" s="27">
        <v>-4000</v>
      </c>
      <c r="D54" s="27">
        <v>0</v>
      </c>
      <c r="E54" s="27">
        <v>-1000</v>
      </c>
      <c r="F54" s="27">
        <v>0</v>
      </c>
      <c r="G54" s="27">
        <v>0</v>
      </c>
      <c r="H54" s="27">
        <v>0</v>
      </c>
      <c r="I54" s="27">
        <v>-250</v>
      </c>
      <c r="J54" s="27">
        <v>-5500</v>
      </c>
      <c r="K54" s="27">
        <v>-1250</v>
      </c>
      <c r="L54" s="27">
        <v>-6000</v>
      </c>
      <c r="M54" s="27">
        <v>0</v>
      </c>
      <c r="N54" s="27">
        <f t="shared" si="18"/>
        <v>-23750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-1429.52</v>
      </c>
      <c r="C58" s="27">
        <v>-119.84</v>
      </c>
      <c r="D58" s="27">
        <v>-1001.52</v>
      </c>
      <c r="E58" s="27">
        <v>-646.28</v>
      </c>
      <c r="F58" s="27">
        <v>-1065.72</v>
      </c>
      <c r="G58" s="27">
        <v>-1412.4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-17090.04</v>
      </c>
      <c r="O58"/>
    </row>
    <row r="59" spans="1:16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  <c r="P59" s="83"/>
    </row>
    <row r="60" spans="1:16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  <c r="P60" s="83"/>
    </row>
    <row r="61" spans="1:16" ht="15.75">
      <c r="A61" s="2" t="s">
        <v>61</v>
      </c>
      <c r="B61" s="32">
        <f aca="true" t="shared" si="22" ref="B61:M61">+B42+B47</f>
        <v>300514.0466639001</v>
      </c>
      <c r="C61" s="32">
        <f t="shared" si="22"/>
        <v>182375.8381388972</v>
      </c>
      <c r="D61" s="32">
        <f t="shared" si="22"/>
        <v>207108.77910475302</v>
      </c>
      <c r="E61" s="32">
        <f t="shared" si="22"/>
        <v>43603.585353862894</v>
      </c>
      <c r="F61" s="32">
        <f t="shared" si="22"/>
        <v>186282.14664218316</v>
      </c>
      <c r="G61" s="32">
        <f t="shared" si="22"/>
        <v>215366.4861384134</v>
      </c>
      <c r="H61" s="32">
        <f t="shared" si="22"/>
        <v>225407.6401450188</v>
      </c>
      <c r="I61" s="32">
        <f t="shared" si="22"/>
        <v>266812.31703976996</v>
      </c>
      <c r="J61" s="32">
        <f t="shared" si="22"/>
        <v>194002.30256305233</v>
      </c>
      <c r="K61" s="32">
        <f t="shared" si="22"/>
        <v>282520.115944</v>
      </c>
      <c r="L61" s="32">
        <f t="shared" si="22"/>
        <v>102188.20991382</v>
      </c>
      <c r="M61" s="32">
        <f t="shared" si="22"/>
        <v>50733.994832</v>
      </c>
      <c r="N61" s="32">
        <f>SUM(B61:M61)</f>
        <v>2256915.4624796715</v>
      </c>
      <c r="O61"/>
      <c r="P61" s="47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300514.05</v>
      </c>
      <c r="C64" s="42">
        <f aca="true" t="shared" si="23" ref="C64:M64">SUM(C65:C78)</f>
        <v>182375.85</v>
      </c>
      <c r="D64" s="42">
        <f t="shared" si="23"/>
        <v>207108.78</v>
      </c>
      <c r="E64" s="42">
        <f t="shared" si="23"/>
        <v>43603.59</v>
      </c>
      <c r="F64" s="42">
        <f t="shared" si="23"/>
        <v>186282.15</v>
      </c>
      <c r="G64" s="42">
        <f t="shared" si="23"/>
        <v>215366.49</v>
      </c>
      <c r="H64" s="42">
        <f t="shared" si="23"/>
        <v>225407.64</v>
      </c>
      <c r="I64" s="42">
        <f t="shared" si="23"/>
        <v>266812.32</v>
      </c>
      <c r="J64" s="42">
        <f t="shared" si="23"/>
        <v>194002.3</v>
      </c>
      <c r="K64" s="42">
        <f t="shared" si="23"/>
        <v>282520.12</v>
      </c>
      <c r="L64" s="42">
        <f t="shared" si="23"/>
        <v>102188.21</v>
      </c>
      <c r="M64" s="42">
        <f t="shared" si="23"/>
        <v>50733.99</v>
      </c>
      <c r="N64" s="32">
        <f>SUM(N65:N78)</f>
        <v>2256915.49</v>
      </c>
      <c r="P64" s="40"/>
    </row>
    <row r="65" spans="1:14" ht="18.75" customHeight="1">
      <c r="A65" s="17" t="s">
        <v>101</v>
      </c>
      <c r="B65" s="42">
        <v>55809.54</v>
      </c>
      <c r="C65" s="42">
        <v>51839.27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107648.81</v>
      </c>
    </row>
    <row r="66" spans="1:14" ht="18.75" customHeight="1">
      <c r="A66" s="17" t="s">
        <v>102</v>
      </c>
      <c r="B66" s="42">
        <v>244704.51</v>
      </c>
      <c r="C66" s="42">
        <v>130536.58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375241.09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207108.78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207108.78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43603.59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43603.59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186282.15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186282.15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215366.49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215366.49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179155.47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179155.47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46252.17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46252.17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266812.32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266812.32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194002.3</v>
      </c>
      <c r="K74" s="41">
        <v>0</v>
      </c>
      <c r="L74" s="41">
        <v>0</v>
      </c>
      <c r="M74" s="41">
        <v>0</v>
      </c>
      <c r="N74" s="32">
        <f t="shared" si="24"/>
        <v>194002.3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282520.12</v>
      </c>
      <c r="L75" s="41">
        <v>0</v>
      </c>
      <c r="M75" s="70"/>
      <c r="N75" s="29">
        <f t="shared" si="24"/>
        <v>282520.12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102188.21</v>
      </c>
      <c r="M76" s="41">
        <v>0</v>
      </c>
      <c r="N76" s="32">
        <f t="shared" si="24"/>
        <v>102188.21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50733.99</v>
      </c>
      <c r="N77" s="29">
        <f t="shared" si="24"/>
        <v>50733.99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1.9725979298292782</v>
      </c>
      <c r="C82" s="52">
        <v>1.930344285489703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1.7072782113960603</v>
      </c>
      <c r="C83" s="52">
        <v>1.6019238202458017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1.5752869843372215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1.9984626044112552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1.8393966594609201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1.4591916384084702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1.7104370553959307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1.630289385864422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1.6539184313308712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1.8644050653729134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1.7829951862501212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2.118706631180658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2015-05-14T20:06:32Z</dcterms:modified>
  <cp:category/>
  <cp:version/>
  <cp:contentType/>
  <cp:contentStatus/>
</cp:coreProperties>
</file>