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<sst xmlns="http://schemas.openxmlformats.org/spreadsheetml/2006/main" count="110" uniqueCount="108">
  <si>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</si>
  <si>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</si>
  <si>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</si>
  <si>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</si>
  <si>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</si>
  <si>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</si>
  <si>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</si>
  <si>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</si>
  <si>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</si>
  <si>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</si>
  <si>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</si>
  <si>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</si>
  <si>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</si>
  <si>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</si>
  <si>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</si>
  <si>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</si>
  <si>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</si>
  <si>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</si>
  <si>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</si>
  <si>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</si>
  <si>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</si>
  <si>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</si>
  <si>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</si>
  <si>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</si>
  <si>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</si>
  <si>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</si>
  <si>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</si>
  <si>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</si>
  <si>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</si>
  <si>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</si>
  <si>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</si>
  <si>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</si>
  <si>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</si>
  <si>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</si>
  <si>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</si>
  <si>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</si>
  <si>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</si>
  <si>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</si>
  <si>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</si>
  <si>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</si>
  <si>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</si>
  <si>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</si>
  <si>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</si>
  <si>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</si>
  <si>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 xml:space="preserve">6. Remuneração Bruta do Operador 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</si>
  <si>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</si>
  <si>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</si>
  <si>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</si>
  <si>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</si>
  <si>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</si>
  <si>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</si>
  <si>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</si>
  <si>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</si>
  <si>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</si>
  <si>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</si>
  <si>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</si>
  <si>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</si>
  <si>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</si>
  <si>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</si>
  <si>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</si>
  <si>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</si>
  <si>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</si>
  <si>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</si>
  <si>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</si>
  <si>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</si>
  <si>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</si>
  <si>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</si>
  <si>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</si>
  <si>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</si>
  <si>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</si>
  <si>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</si>
  <si>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</si>
  <si>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</si>
  <si>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</si>
  <si>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</si>
  <si>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</si>
  <si>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</si>
  <si>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</si>
  <si>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</si>
  <si>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</si>
  <si>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</si>
  <si>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</si>
  <si>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</si>
  <si>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</si>
  <si>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</si>
  <si>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</si>
  <si>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</si>
  <si>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</si>
  <si>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</si>
  <si>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</si>
  <si>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</si>
  <si>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</si>
  <si>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</si>
  <si>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</si>
  <si>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</si>
  <si>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</si>
  <si>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</si>
  <si>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</si>
  <si>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</si>
  <si>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</si>
  <si>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</si>
  <si>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</si>
  <si>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01 A 30/06/15 - VENCIMENTO 09/06/15 A 07/07/15</t>
  </si>
  <si>
    <t>4.2.  Pela Instalação de Validadores Eletrônicos (posição em 30/06/15)</t>
  </si>
  <si>
    <t>5.1.  Quantidade de Validadores Remunerados (posição em 30/06/15)</t>
  </si>
  <si>
    <t>10. Tarifa de Remuneração por Passageiro (2)</t>
  </si>
  <si>
    <t>7.3. Revisão de Remuneração pelo Transporte Coletivo (1)</t>
  </si>
  <si>
    <t>Nota: (1) Revisões efetuadas no período:
                    - Linhas da reda da madrugada (linhas noturnas), mês de maio/2015, todas as áreas;
                    - Passageiros transportados, processada pelo sistema de bilhetagem eletrônica, mês de maio/15, todas as áreas. Total de 1.532.513 passageiros; e
                    - Fatores de integração e de gratuidade, mês de maio/15, todas as áreas; janeiro/15, todas as áreas e outubro/14, área 6.0. 
            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</si>
</sst>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000_);_(* \(#,##0.0000\);_(* &quot;-&quot;??_);_(@_)"/>
    <numFmt numFmtId="168" formatCode="_-&quot;R$&quot;\ * #,##0.0000_-;\-&quot;R$&quot;\ * #,##0.0000_-;_-&quot;R$&quot;\ * &quot;-&quot;??_-;_-@_-"/>
    <numFmt numFmtId="169" formatCode="0.000000000000"/>
    <numFmt numFmtId="170" formatCode="_-&quot;R$&quot;\ * #,##0.000000000000_-;\-&quot;R$&quot;\ * #,##0.000000000000_-;_-&quot;R$&quot;\ * &quot;-&quot;????????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66" fontId="43" fillId="0" borderId="12" xfId="5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2"/>
    </xf>
    <xf numFmtId="166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66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6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66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65" fontId="43" fillId="0" borderId="10" xfId="52" applyFont="1" applyFill="1" applyBorder="1" applyAlignment="1">
      <alignment vertical="center"/>
    </xf>
    <xf numFmtId="165" fontId="43" fillId="0" borderId="10" xfId="45" applyNumberFormat="1" applyFont="1" applyFill="1" applyBorder="1" applyAlignment="1">
      <alignment horizontal="center" vertical="center"/>
    </xf>
    <xf numFmtId="167" fontId="43" fillId="0" borderId="10" xfId="45" applyNumberFormat="1" applyFont="1" applyFill="1" applyBorder="1" applyAlignment="1">
      <alignment horizontal="center" vertical="center"/>
    </xf>
    <xf numFmtId="167" fontId="43" fillId="0" borderId="10" xfId="52" applyNumberFormat="1" applyFont="1" applyFill="1" applyBorder="1" applyAlignment="1">
      <alignment horizontal="center" vertical="center"/>
    </xf>
    <xf numFmtId="167" fontId="43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8" fontId="43" fillId="0" borderId="10" xfId="45" applyNumberFormat="1" applyFont="1" applyFill="1" applyBorder="1" applyAlignment="1">
      <alignment horizontal="center" vertical="center"/>
    </xf>
    <xf numFmtId="165" fontId="43" fillId="0" borderId="10" xfId="45" applyNumberFormat="1" applyFont="1" applyFill="1" applyBorder="1" applyAlignment="1">
      <alignment vertical="center"/>
    </xf>
    <xf numFmtId="164" fontId="43" fillId="0" borderId="10" xfId="45" applyNumberFormat="1" applyFont="1" applyFill="1" applyBorder="1" applyAlignment="1">
      <alignment horizontal="center" vertical="center"/>
    </xf>
    <xf numFmtId="164" fontId="43" fillId="0" borderId="10" xfId="45" applyNumberFormat="1" applyFont="1" applyFill="1" applyBorder="1" applyAlignment="1">
      <alignment vertical="center"/>
    </xf>
    <xf numFmtId="165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65" fontId="0" fillId="0" borderId="10" xfId="45" applyNumberFormat="1" applyFont="1" applyBorder="1" applyAlignment="1">
      <alignment vertical="center"/>
    </xf>
    <xf numFmtId="165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66" fontId="0" fillId="0" borderId="0" xfId="52" applyNumberFormat="1" applyFont="1" applyFill="1" applyAlignment="1">
      <alignment vertical="center"/>
    </xf>
    <xf numFmtId="165" fontId="0" fillId="0" borderId="0" xfId="52" applyFont="1" applyFill="1" applyAlignment="1">
      <alignment vertical="center"/>
    </xf>
    <xf numFmtId="165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65" fontId="43" fillId="0" borderId="12" xfId="45" applyNumberFormat="1" applyFont="1" applyBorder="1" applyAlignment="1">
      <alignment vertical="center"/>
    </xf>
    <xf numFmtId="165" fontId="43" fillId="0" borderId="12" xfId="45" applyNumberFormat="1" applyFont="1" applyFill="1" applyBorder="1" applyAlignment="1">
      <alignment vertical="center"/>
    </xf>
    <xf numFmtId="165" fontId="0" fillId="0" borderId="0" xfId="52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67" fontId="43" fillId="0" borderId="10" xfId="52" applyNumberFormat="1" applyFont="1" applyBorder="1" applyAlignment="1">
      <alignment vertical="center"/>
    </xf>
    <xf numFmtId="167" fontId="43" fillId="0" borderId="14" xfId="52" applyNumberFormat="1" applyFont="1" applyBorder="1" applyAlignment="1">
      <alignment vertical="center"/>
    </xf>
    <xf numFmtId="165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65" fontId="43" fillId="0" borderId="14" xfId="52" applyFont="1" applyFill="1" applyBorder="1" applyAlignment="1">
      <alignment vertical="center"/>
    </xf>
    <xf numFmtId="167" fontId="43" fillId="0" borderId="14" xfId="52" applyNumberFormat="1" applyFont="1" applyFill="1" applyBorder="1" applyAlignment="1">
      <alignment vertical="center"/>
    </xf>
    <xf numFmtId="164" fontId="43" fillId="0" borderId="14" xfId="45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 indent="1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65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66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65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65" fontId="44" fillId="0" borderId="10" xfId="45" applyNumberFormat="1" applyFont="1" applyFill="1" applyBorder="1" applyAlignment="1">
      <alignment horizontal="center" vertical="center"/>
    </xf>
    <xf numFmtId="166" fontId="44" fillId="0" borderId="10" xfId="52" applyNumberFormat="1" applyFont="1" applyFill="1" applyBorder="1" applyAlignment="1">
      <alignment vertical="center"/>
    </xf>
    <xf numFmtId="165" fontId="44" fillId="0" borderId="10" xfId="45" applyNumberFormat="1" applyFont="1" applyFill="1" applyBorder="1" applyAlignment="1">
      <alignment vertical="center"/>
    </xf>
    <xf numFmtId="165" fontId="44" fillId="34" borderId="10" xfId="52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0" xfId="52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4" fontId="45" fillId="0" borderId="0" xfId="0" applyNumberFormat="1" applyFont="1" applyAlignment="1">
      <alignment/>
    </xf>
    <xf numFmtId="0" fontId="43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126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126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53700" y="24126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9.125" style="1" customWidth="1"/>
    <col min="4" max="4" width="17.125" style="1" customWidth="1"/>
    <col min="5" max="5" width="15.75390625" style="1" customWidth="1"/>
    <col min="6" max="6" width="18.37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8.5039062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7.75390625" style="1" customWidth="1"/>
    <col min="17" max="17" width="11.125" style="1" bestFit="1" customWidth="1"/>
    <col min="18" max="16384" width="9.00390625" style="1" customWidth="1"/>
  </cols>
  <sheetData>
    <row r="1" spans="1:14" ht="21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">
      <c r="A2" s="83" t="s">
        <v>102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4" t="s">
        <v>1</v>
      </c>
      <c r="B4" s="84" t="s">
        <v>42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 t="s">
        <v>2</v>
      </c>
    </row>
    <row r="5" spans="1:14" ht="42" customHeight="1">
      <c r="A5" s="84"/>
      <c r="B5" s="4" t="s">
        <v>94</v>
      </c>
      <c r="C5" s="4" t="s">
        <v>94</v>
      </c>
      <c r="D5" s="4" t="s">
        <v>40</v>
      </c>
      <c r="E5" s="4" t="s">
        <v>61</v>
      </c>
      <c r="F5" s="4" t="s">
        <v>60</v>
      </c>
      <c r="G5" s="4" t="s">
        <v>62</v>
      </c>
      <c r="H5" s="4" t="s">
        <v>63</v>
      </c>
      <c r="I5" s="4" t="s">
        <v>64</v>
      </c>
      <c r="J5" s="4" t="s">
        <v>65</v>
      </c>
      <c r="K5" s="4" t="s">
        <v>64</v>
      </c>
      <c r="L5" s="4" t="s">
        <v>66</v>
      </c>
      <c r="M5" s="4" t="s">
        <v>67</v>
      </c>
      <c r="N5" s="84"/>
    </row>
    <row r="6" spans="1:14" ht="20.25" customHeight="1">
      <c r="A6" s="84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4"/>
    </row>
    <row r="7" spans="1:16" ht="18.75" customHeight="1">
      <c r="A7" s="9" t="s">
        <v>3</v>
      </c>
      <c r="B7" s="10">
        <f>B8+B20+B24</f>
        <v>13115025</v>
      </c>
      <c r="C7" s="10">
        <f>C8+C20+C24</f>
        <v>9239964</v>
      </c>
      <c r="D7" s="10">
        <f>D8+D20+D24</f>
        <v>9672287</v>
      </c>
      <c r="E7" s="10">
        <f>E8+E20+E24</f>
        <v>1830817</v>
      </c>
      <c r="F7" s="10">
        <f aca="true" t="shared" si="0" ref="F7:M7">F8+F20+F24</f>
        <v>7705526</v>
      </c>
      <c r="G7" s="10">
        <f t="shared" si="0"/>
        <v>12819678</v>
      </c>
      <c r="H7" s="10">
        <f t="shared" si="0"/>
        <v>11964293</v>
      </c>
      <c r="I7" s="10">
        <f t="shared" si="0"/>
        <v>10930605</v>
      </c>
      <c r="J7" s="10">
        <f t="shared" si="0"/>
        <v>7807509</v>
      </c>
      <c r="K7" s="10">
        <f t="shared" si="0"/>
        <v>9722310</v>
      </c>
      <c r="L7" s="10">
        <f t="shared" si="0"/>
        <v>4048398</v>
      </c>
      <c r="M7" s="10">
        <f t="shared" si="0"/>
        <v>2199689</v>
      </c>
      <c r="N7" s="10">
        <f>+N8+N20+N24</f>
        <v>101056101</v>
      </c>
      <c r="O7"/>
      <c r="P7" s="39"/>
    </row>
    <row r="8" spans="1:15" ht="18.75" customHeight="1">
      <c r="A8" s="11" t="s">
        <v>27</v>
      </c>
      <c r="B8" s="12">
        <f>+B9+B12+B16</f>
        <v>7666970</v>
      </c>
      <c r="C8" s="12">
        <f>+C9+C12+C16</f>
        <v>5647526</v>
      </c>
      <c r="D8" s="12">
        <f>+D9+D12+D16</f>
        <v>6235647</v>
      </c>
      <c r="E8" s="12">
        <f>+E9+E12+E16</f>
        <v>1125281</v>
      </c>
      <c r="F8" s="12">
        <f aca="true" t="shared" si="1" ref="F8:M8">+F9+F12+F16</f>
        <v>4730017</v>
      </c>
      <c r="G8" s="12">
        <f t="shared" si="1"/>
        <v>7937608</v>
      </c>
      <c r="H8" s="12">
        <f t="shared" si="1"/>
        <v>7120859</v>
      </c>
      <c r="I8" s="12">
        <f t="shared" si="1"/>
        <v>6576172</v>
      </c>
      <c r="J8" s="12">
        <f t="shared" si="1"/>
        <v>4781786</v>
      </c>
      <c r="K8" s="12">
        <f t="shared" si="1"/>
        <v>5581743</v>
      </c>
      <c r="L8" s="12">
        <f t="shared" si="1"/>
        <v>2508343</v>
      </c>
      <c r="M8" s="12">
        <f t="shared" si="1"/>
        <v>1430316</v>
      </c>
      <c r="N8" s="12">
        <f>SUM(B8:M8)</f>
        <v>61342268</v>
      </c>
      <c r="O8"/>
    </row>
    <row r="9" spans="1:15" ht="18.75" customHeight="1">
      <c r="A9" s="13" t="s">
        <v>4</v>
      </c>
      <c r="B9" s="14">
        <v>735791</v>
      </c>
      <c r="C9" s="14">
        <v>708297</v>
      </c>
      <c r="D9" s="14">
        <v>490155</v>
      </c>
      <c r="E9" s="14">
        <v>102742</v>
      </c>
      <c r="F9" s="14">
        <v>384102</v>
      </c>
      <c r="G9" s="14">
        <v>726066</v>
      </c>
      <c r="H9" s="14">
        <v>920316</v>
      </c>
      <c r="I9" s="14">
        <v>451557</v>
      </c>
      <c r="J9" s="14">
        <v>562775</v>
      </c>
      <c r="K9" s="14">
        <v>476038</v>
      </c>
      <c r="L9" s="14">
        <v>329698</v>
      </c>
      <c r="M9" s="14">
        <v>180381</v>
      </c>
      <c r="N9" s="12">
        <f aca="true" t="shared" si="2" ref="N9:N19">SUM(B9:M9)</f>
        <v>6067918</v>
      </c>
      <c r="O9"/>
    </row>
    <row r="10" spans="1:15" ht="18.75" customHeight="1">
      <c r="A10" s="15" t="s">
        <v>5</v>
      </c>
      <c r="B10" s="14">
        <f>+B9-B11</f>
        <v>735791</v>
      </c>
      <c r="C10" s="14">
        <f>+C9-C11</f>
        <v>708297</v>
      </c>
      <c r="D10" s="14">
        <f>+D9-D11</f>
        <v>490155</v>
      </c>
      <c r="E10" s="14">
        <f>+E9-E11</f>
        <v>102742</v>
      </c>
      <c r="F10" s="14">
        <f aca="true" t="shared" si="3" ref="F10:M10">+F9-F11</f>
        <v>384102</v>
      </c>
      <c r="G10" s="14">
        <f t="shared" si="3"/>
        <v>726066</v>
      </c>
      <c r="H10" s="14">
        <f t="shared" si="3"/>
        <v>920283</v>
      </c>
      <c r="I10" s="14">
        <f t="shared" si="3"/>
        <v>451257</v>
      </c>
      <c r="J10" s="14">
        <f t="shared" si="3"/>
        <v>562775</v>
      </c>
      <c r="K10" s="14">
        <f t="shared" si="3"/>
        <v>475712</v>
      </c>
      <c r="L10" s="14">
        <f t="shared" si="3"/>
        <v>329698</v>
      </c>
      <c r="M10" s="14">
        <f t="shared" si="3"/>
        <v>180381</v>
      </c>
      <c r="N10" s="12">
        <f t="shared" si="2"/>
        <v>6067259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33</v>
      </c>
      <c r="I11" s="14">
        <v>300</v>
      </c>
      <c r="J11" s="14">
        <v>0</v>
      </c>
      <c r="K11" s="14">
        <v>326</v>
      </c>
      <c r="L11" s="14">
        <v>0</v>
      </c>
      <c r="M11" s="14">
        <v>0</v>
      </c>
      <c r="N11" s="12">
        <f t="shared" si="2"/>
        <v>659</v>
      </c>
      <c r="O11"/>
    </row>
    <row r="12" spans="1:15" ht="18.75" customHeight="1">
      <c r="A12" s="16" t="s">
        <v>22</v>
      </c>
      <c r="B12" s="14">
        <f>B13+B14+B15</f>
        <v>5446527</v>
      </c>
      <c r="C12" s="14">
        <f>C13+C14+C15</f>
        <v>3956781</v>
      </c>
      <c r="D12" s="14">
        <f>D13+D14+D15</f>
        <v>4856404</v>
      </c>
      <c r="E12" s="14">
        <f>E13+E14+E15</f>
        <v>837747</v>
      </c>
      <c r="F12" s="14">
        <f aca="true" t="shared" si="4" ref="F12:M12">F13+F14+F15</f>
        <v>3516054</v>
      </c>
      <c r="G12" s="14">
        <f t="shared" si="4"/>
        <v>5918988</v>
      </c>
      <c r="H12" s="14">
        <f t="shared" si="4"/>
        <v>5131396</v>
      </c>
      <c r="I12" s="14">
        <f t="shared" si="4"/>
        <v>5056869</v>
      </c>
      <c r="J12" s="14">
        <f t="shared" si="4"/>
        <v>3478109</v>
      </c>
      <c r="K12" s="14">
        <f t="shared" si="4"/>
        <v>4113381</v>
      </c>
      <c r="L12" s="14">
        <f t="shared" si="4"/>
        <v>1854332</v>
      </c>
      <c r="M12" s="14">
        <f t="shared" si="4"/>
        <v>1073544</v>
      </c>
      <c r="N12" s="12">
        <f t="shared" si="2"/>
        <v>45240132</v>
      </c>
      <c r="O12"/>
    </row>
    <row r="13" spans="1:15" ht="18.75" customHeight="1">
      <c r="A13" s="15" t="s">
        <v>7</v>
      </c>
      <c r="B13" s="14">
        <v>2680764</v>
      </c>
      <c r="C13" s="14">
        <v>1973219</v>
      </c>
      <c r="D13" s="14">
        <v>2345713</v>
      </c>
      <c r="E13" s="14">
        <v>409982</v>
      </c>
      <c r="F13" s="14">
        <v>1695862</v>
      </c>
      <c r="G13" s="14">
        <v>2905547</v>
      </c>
      <c r="H13" s="14">
        <v>2632593</v>
      </c>
      <c r="I13" s="14">
        <v>2570124</v>
      </c>
      <c r="J13" s="14">
        <v>1704786</v>
      </c>
      <c r="K13" s="14">
        <v>2022895</v>
      </c>
      <c r="L13" s="14">
        <v>902166</v>
      </c>
      <c r="M13" s="14">
        <v>513130</v>
      </c>
      <c r="N13" s="12">
        <f t="shared" si="2"/>
        <v>22356781</v>
      </c>
      <c r="O13"/>
    </row>
    <row r="14" spans="1:15" ht="18.75" customHeight="1">
      <c r="A14" s="15" t="s">
        <v>8</v>
      </c>
      <c r="B14" s="14">
        <v>2552998</v>
      </c>
      <c r="C14" s="14">
        <v>1760228</v>
      </c>
      <c r="D14" s="14">
        <v>2328078</v>
      </c>
      <c r="E14" s="14">
        <v>381696</v>
      </c>
      <c r="F14" s="14">
        <v>1626694</v>
      </c>
      <c r="G14" s="14">
        <v>2659095</v>
      </c>
      <c r="H14" s="14">
        <v>2245773</v>
      </c>
      <c r="I14" s="14">
        <v>2323366</v>
      </c>
      <c r="J14" s="14">
        <v>1622476</v>
      </c>
      <c r="K14" s="14">
        <v>1941913</v>
      </c>
      <c r="L14" s="14">
        <v>877479</v>
      </c>
      <c r="M14" s="14">
        <v>525183</v>
      </c>
      <c r="N14" s="12">
        <f t="shared" si="2"/>
        <v>20844979</v>
      </c>
      <c r="O14"/>
    </row>
    <row r="15" spans="1:15" ht="18.75" customHeight="1">
      <c r="A15" s="15" t="s">
        <v>9</v>
      </c>
      <c r="B15" s="14">
        <v>212765</v>
      </c>
      <c r="C15" s="14">
        <v>223334</v>
      </c>
      <c r="D15" s="14">
        <v>182613</v>
      </c>
      <c r="E15" s="14">
        <v>46069</v>
      </c>
      <c r="F15" s="14">
        <v>193498</v>
      </c>
      <c r="G15" s="14">
        <v>354346</v>
      </c>
      <c r="H15" s="14">
        <v>253030</v>
      </c>
      <c r="I15" s="14">
        <v>163379</v>
      </c>
      <c r="J15" s="14">
        <v>150847</v>
      </c>
      <c r="K15" s="14">
        <v>148573</v>
      </c>
      <c r="L15" s="14">
        <v>74687</v>
      </c>
      <c r="M15" s="14">
        <v>35231</v>
      </c>
      <c r="N15" s="12">
        <f t="shared" si="2"/>
        <v>2038372</v>
      </c>
      <c r="O15"/>
    </row>
    <row r="16" spans="1:14" ht="18.75" customHeight="1">
      <c r="A16" s="16" t="s">
        <v>26</v>
      </c>
      <c r="B16" s="14">
        <f>B17+B18+B19</f>
        <v>1484652</v>
      </c>
      <c r="C16" s="14">
        <f>C17+C18+C19</f>
        <v>982448</v>
      </c>
      <c r="D16" s="14">
        <f>D17+D18+D19</f>
        <v>889088</v>
      </c>
      <c r="E16" s="14">
        <f>E17+E18+E19</f>
        <v>184792</v>
      </c>
      <c r="F16" s="14">
        <f aca="true" t="shared" si="5" ref="F16:M16">F17+F18+F19</f>
        <v>829861</v>
      </c>
      <c r="G16" s="14">
        <f t="shared" si="5"/>
        <v>1292554</v>
      </c>
      <c r="H16" s="14">
        <f t="shared" si="5"/>
        <v>1069147</v>
      </c>
      <c r="I16" s="14">
        <f t="shared" si="5"/>
        <v>1067746</v>
      </c>
      <c r="J16" s="14">
        <f t="shared" si="5"/>
        <v>740902</v>
      </c>
      <c r="K16" s="14">
        <f t="shared" si="5"/>
        <v>992324</v>
      </c>
      <c r="L16" s="14">
        <f t="shared" si="5"/>
        <v>324313</v>
      </c>
      <c r="M16" s="14">
        <f t="shared" si="5"/>
        <v>176391</v>
      </c>
      <c r="N16" s="12">
        <f t="shared" si="2"/>
        <v>10034218</v>
      </c>
    </row>
    <row r="17" spans="1:15" ht="18.75" customHeight="1">
      <c r="A17" s="15" t="s">
        <v>23</v>
      </c>
      <c r="B17" s="14">
        <v>209656</v>
      </c>
      <c r="C17" s="14">
        <v>152101</v>
      </c>
      <c r="D17" s="14">
        <v>138291</v>
      </c>
      <c r="E17" s="14">
        <v>29136</v>
      </c>
      <c r="F17" s="14">
        <v>128127</v>
      </c>
      <c r="G17" s="14">
        <v>234965</v>
      </c>
      <c r="H17" s="14">
        <v>202238</v>
      </c>
      <c r="I17" s="14">
        <v>187765</v>
      </c>
      <c r="J17" s="14">
        <v>129863</v>
      </c>
      <c r="K17" s="14">
        <v>162986</v>
      </c>
      <c r="L17" s="14">
        <v>61085</v>
      </c>
      <c r="M17" s="14">
        <v>28846</v>
      </c>
      <c r="N17" s="12">
        <f t="shared" si="2"/>
        <v>1665059</v>
      </c>
      <c r="O17"/>
    </row>
    <row r="18" spans="1:15" ht="18.75" customHeight="1">
      <c r="A18" s="15" t="s">
        <v>24</v>
      </c>
      <c r="B18" s="14">
        <v>53962</v>
      </c>
      <c r="C18" s="14">
        <v>28117</v>
      </c>
      <c r="D18" s="14">
        <v>46341</v>
      </c>
      <c r="E18" s="14">
        <v>7202</v>
      </c>
      <c r="F18" s="14">
        <v>32814</v>
      </c>
      <c r="G18" s="14">
        <v>50091</v>
      </c>
      <c r="H18" s="14">
        <v>50922</v>
      </c>
      <c r="I18" s="14">
        <v>43544</v>
      </c>
      <c r="J18" s="14">
        <v>31573</v>
      </c>
      <c r="K18" s="14">
        <v>57304</v>
      </c>
      <c r="L18" s="14">
        <v>14819</v>
      </c>
      <c r="M18" s="14">
        <v>7827</v>
      </c>
      <c r="N18" s="12">
        <f t="shared" si="2"/>
        <v>424516</v>
      </c>
      <c r="O18"/>
    </row>
    <row r="19" spans="1:15" ht="18.75" customHeight="1">
      <c r="A19" s="15" t="s">
        <v>25</v>
      </c>
      <c r="B19" s="14">
        <v>1221034</v>
      </c>
      <c r="C19" s="14">
        <v>802230</v>
      </c>
      <c r="D19" s="14">
        <v>704456</v>
      </c>
      <c r="E19" s="14">
        <v>148454</v>
      </c>
      <c r="F19" s="14">
        <v>668920</v>
      </c>
      <c r="G19" s="14">
        <v>1007498</v>
      </c>
      <c r="H19" s="14">
        <v>815987</v>
      </c>
      <c r="I19" s="14">
        <v>836437</v>
      </c>
      <c r="J19" s="14">
        <v>579466</v>
      </c>
      <c r="K19" s="14">
        <v>772034</v>
      </c>
      <c r="L19" s="14">
        <v>248409</v>
      </c>
      <c r="M19" s="14">
        <v>139718</v>
      </c>
      <c r="N19" s="12">
        <f t="shared" si="2"/>
        <v>7944643</v>
      </c>
      <c r="O19"/>
    </row>
    <row r="20" spans="1:15" ht="18.75" customHeight="1">
      <c r="A20" s="17" t="s">
        <v>10</v>
      </c>
      <c r="B20" s="18">
        <f>B21+B22+B23</f>
        <v>3867058</v>
      </c>
      <c r="C20" s="18">
        <f>C21+C22+C23</f>
        <v>2298067</v>
      </c>
      <c r="D20" s="18">
        <f>D21+D22+D23</f>
        <v>2246187</v>
      </c>
      <c r="E20" s="18">
        <f>E21+E22+E23</f>
        <v>418799</v>
      </c>
      <c r="F20" s="18">
        <f aca="true" t="shared" si="6" ref="F20:M20">F21+F22+F23</f>
        <v>1804916</v>
      </c>
      <c r="G20" s="18">
        <f t="shared" si="6"/>
        <v>3023489</v>
      </c>
      <c r="H20" s="18">
        <f t="shared" si="6"/>
        <v>3187565</v>
      </c>
      <c r="I20" s="18">
        <f t="shared" si="6"/>
        <v>3175339</v>
      </c>
      <c r="J20" s="18">
        <f t="shared" si="6"/>
        <v>2040295</v>
      </c>
      <c r="K20" s="18">
        <f t="shared" si="6"/>
        <v>3194118</v>
      </c>
      <c r="L20" s="18">
        <f t="shared" si="6"/>
        <v>1214484</v>
      </c>
      <c r="M20" s="18">
        <f t="shared" si="6"/>
        <v>638665</v>
      </c>
      <c r="N20" s="12">
        <f aca="true" t="shared" si="7" ref="N20:N26">SUM(B20:M20)</f>
        <v>27108982</v>
      </c>
      <c r="O20"/>
    </row>
    <row r="21" spans="1:15" ht="18.75" customHeight="1">
      <c r="A21" s="13" t="s">
        <v>11</v>
      </c>
      <c r="B21" s="14">
        <v>2095656</v>
      </c>
      <c r="C21" s="14">
        <v>1330426</v>
      </c>
      <c r="D21" s="14">
        <v>1263411</v>
      </c>
      <c r="E21" s="14">
        <v>235658</v>
      </c>
      <c r="F21" s="14">
        <v>1002298</v>
      </c>
      <c r="G21" s="14">
        <v>1731376</v>
      </c>
      <c r="H21" s="14">
        <v>1862165</v>
      </c>
      <c r="I21" s="14">
        <v>1807081</v>
      </c>
      <c r="J21" s="14">
        <v>1145732</v>
      </c>
      <c r="K21" s="14">
        <v>1735950</v>
      </c>
      <c r="L21" s="14">
        <v>662760</v>
      </c>
      <c r="M21" s="14">
        <v>343740</v>
      </c>
      <c r="N21" s="12">
        <f t="shared" si="7"/>
        <v>15216253</v>
      </c>
      <c r="O21"/>
    </row>
    <row r="22" spans="1:15" ht="18.75" customHeight="1">
      <c r="A22" s="13" t="s">
        <v>12</v>
      </c>
      <c r="B22" s="14">
        <v>1654501</v>
      </c>
      <c r="C22" s="14">
        <v>874113</v>
      </c>
      <c r="D22" s="14">
        <v>910095</v>
      </c>
      <c r="E22" s="14">
        <v>164949</v>
      </c>
      <c r="F22" s="14">
        <v>724573</v>
      </c>
      <c r="G22" s="14">
        <v>1153360</v>
      </c>
      <c r="H22" s="14">
        <v>1214268</v>
      </c>
      <c r="I22" s="14">
        <v>1280724</v>
      </c>
      <c r="J22" s="14">
        <v>826356</v>
      </c>
      <c r="K22" s="14">
        <v>1367959</v>
      </c>
      <c r="L22" s="14">
        <v>514636</v>
      </c>
      <c r="M22" s="14">
        <v>278410</v>
      </c>
      <c r="N22" s="12">
        <f t="shared" si="7"/>
        <v>10963944</v>
      </c>
      <c r="O22"/>
    </row>
    <row r="23" spans="1:15" ht="18.75" customHeight="1">
      <c r="A23" s="13" t="s">
        <v>13</v>
      </c>
      <c r="B23" s="14">
        <v>116901</v>
      </c>
      <c r="C23" s="14">
        <v>93528</v>
      </c>
      <c r="D23" s="14">
        <v>72681</v>
      </c>
      <c r="E23" s="14">
        <v>18192</v>
      </c>
      <c r="F23" s="14">
        <v>78045</v>
      </c>
      <c r="G23" s="14">
        <v>138753</v>
      </c>
      <c r="H23" s="14">
        <v>111132</v>
      </c>
      <c r="I23" s="14">
        <v>87534</v>
      </c>
      <c r="J23" s="14">
        <v>68207</v>
      </c>
      <c r="K23" s="14">
        <v>90209</v>
      </c>
      <c r="L23" s="14">
        <v>37088</v>
      </c>
      <c r="M23" s="14">
        <v>16515</v>
      </c>
      <c r="N23" s="12">
        <f t="shared" si="7"/>
        <v>928785</v>
      </c>
      <c r="O23"/>
    </row>
    <row r="24" spans="1:15" ht="18.75" customHeight="1">
      <c r="A24" s="17" t="s">
        <v>14</v>
      </c>
      <c r="B24" s="14">
        <f>B25+B26</f>
        <v>1580997</v>
      </c>
      <c r="C24" s="14">
        <f>C25+C26</f>
        <v>1294371</v>
      </c>
      <c r="D24" s="14">
        <f>D25+D26</f>
        <v>1190453</v>
      </c>
      <c r="E24" s="14">
        <f>E25+E26</f>
        <v>286737</v>
      </c>
      <c r="F24" s="14">
        <f aca="true" t="shared" si="8" ref="F24:M24">F25+F26</f>
        <v>1170593</v>
      </c>
      <c r="G24" s="14">
        <f t="shared" si="8"/>
        <v>1858581</v>
      </c>
      <c r="H24" s="14">
        <f t="shared" si="8"/>
        <v>1655869</v>
      </c>
      <c r="I24" s="14">
        <f t="shared" si="8"/>
        <v>1179094</v>
      </c>
      <c r="J24" s="14">
        <f t="shared" si="8"/>
        <v>985428</v>
      </c>
      <c r="K24" s="14">
        <f t="shared" si="8"/>
        <v>946449</v>
      </c>
      <c r="L24" s="14">
        <f t="shared" si="8"/>
        <v>325571</v>
      </c>
      <c r="M24" s="14">
        <f t="shared" si="8"/>
        <v>130708</v>
      </c>
      <c r="N24" s="12">
        <f t="shared" si="7"/>
        <v>12604851</v>
      </c>
      <c r="O24"/>
    </row>
    <row r="25" spans="1:15" ht="18.75" customHeight="1">
      <c r="A25" s="13" t="s">
        <v>15</v>
      </c>
      <c r="B25" s="14">
        <v>1011837</v>
      </c>
      <c r="C25" s="14">
        <v>828400</v>
      </c>
      <c r="D25" s="14">
        <v>761891</v>
      </c>
      <c r="E25" s="14">
        <v>183513</v>
      </c>
      <c r="F25" s="14">
        <v>749180</v>
      </c>
      <c r="G25" s="14">
        <v>1189490</v>
      </c>
      <c r="H25" s="14">
        <v>1059755</v>
      </c>
      <c r="I25" s="14">
        <v>754620</v>
      </c>
      <c r="J25" s="14">
        <v>630675</v>
      </c>
      <c r="K25" s="14">
        <v>605727</v>
      </c>
      <c r="L25" s="14">
        <v>208365</v>
      </c>
      <c r="M25" s="14">
        <v>83652</v>
      </c>
      <c r="N25" s="12">
        <f t="shared" si="7"/>
        <v>8067105</v>
      </c>
      <c r="O25"/>
    </row>
    <row r="26" spans="1:15" ht="18.75" customHeight="1">
      <c r="A26" s="13" t="s">
        <v>16</v>
      </c>
      <c r="B26" s="14">
        <v>569160</v>
      </c>
      <c r="C26" s="14">
        <v>465971</v>
      </c>
      <c r="D26" s="14">
        <v>428562</v>
      </c>
      <c r="E26" s="14">
        <v>103224</v>
      </c>
      <c r="F26" s="14">
        <v>421413</v>
      </c>
      <c r="G26" s="14">
        <v>669091</v>
      </c>
      <c r="H26" s="14">
        <v>596114</v>
      </c>
      <c r="I26" s="14">
        <v>424474</v>
      </c>
      <c r="J26" s="14">
        <v>354753</v>
      </c>
      <c r="K26" s="14">
        <v>340722</v>
      </c>
      <c r="L26" s="14">
        <v>117206</v>
      </c>
      <c r="M26" s="14">
        <v>47056</v>
      </c>
      <c r="N26" s="12">
        <f t="shared" si="7"/>
        <v>4537746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1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2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7" t="s">
        <v>43</v>
      </c>
      <c r="B32" s="23">
        <f>(((+B$8+B$20)*B$29)+(B$24*B$30))/B$7</f>
        <v>0.9949591686481726</v>
      </c>
      <c r="C32" s="23">
        <f aca="true" t="shared" si="9" ref="C32:M32">(((+C$8+C$20)*C$29)+(C$24*C$30))/C$7</f>
        <v>0.9920852547152781</v>
      </c>
      <c r="D32" s="23">
        <f t="shared" si="9"/>
        <v>1</v>
      </c>
      <c r="E32" s="23">
        <f t="shared" si="9"/>
        <v>0.9903837184164228</v>
      </c>
      <c r="F32" s="23">
        <f t="shared" si="9"/>
        <v>1</v>
      </c>
      <c r="G32" s="23">
        <f t="shared" si="9"/>
        <v>1</v>
      </c>
      <c r="H32" s="23">
        <f t="shared" si="9"/>
        <v>0.9958479727970554</v>
      </c>
      <c r="I32" s="23">
        <f t="shared" si="9"/>
        <v>0.9957067389042052</v>
      </c>
      <c r="J32" s="23">
        <f t="shared" si="9"/>
        <v>0.9975261778372589</v>
      </c>
      <c r="K32" s="23">
        <f t="shared" si="9"/>
        <v>0.9981114456749476</v>
      </c>
      <c r="L32" s="23">
        <f t="shared" si="9"/>
        <v>0.9977321641301078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3"/>
      <c r="O34"/>
    </row>
    <row r="35" spans="1:14" ht="18.75" customHeight="1">
      <c r="A35" s="17" t="s">
        <v>21</v>
      </c>
      <c r="B35" s="26">
        <f>B32*B34</f>
        <v>1.7550084775785115</v>
      </c>
      <c r="C35" s="26">
        <f>C32*C34</f>
        <v>1.6908108996112483</v>
      </c>
      <c r="D35" s="26">
        <f>D32*D34</f>
        <v>1.5792</v>
      </c>
      <c r="E35" s="26">
        <f>E32*E34</f>
        <v>2.000773187944857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1.6972237000380215</v>
      </c>
      <c r="I35" s="26">
        <f t="shared" si="10"/>
        <v>1.6565573015149262</v>
      </c>
      <c r="J35" s="26">
        <f t="shared" si="10"/>
        <v>1.869064799413672</v>
      </c>
      <c r="K35" s="26">
        <f t="shared" si="10"/>
        <v>1.7881166549266687</v>
      </c>
      <c r="L35" s="26">
        <f t="shared" si="10"/>
        <v>2.1229744988360433</v>
      </c>
      <c r="M35" s="26">
        <f t="shared" si="10"/>
        <v>2.089</v>
      </c>
      <c r="N35" s="27"/>
    </row>
    <row r="36" spans="1:15" ht="18.75" customHeight="1">
      <c r="A36" s="59" t="s">
        <v>103</v>
      </c>
      <c r="B36" s="26">
        <v>-0.0043969971</v>
      </c>
      <c r="C36" s="26">
        <v>-0.005552546</v>
      </c>
      <c r="D36" s="26">
        <v>-0.00518616</v>
      </c>
      <c r="E36" s="26">
        <v>-0.0038160866</v>
      </c>
      <c r="F36" s="26">
        <v>-0.00394965</v>
      </c>
      <c r="G36" s="26">
        <v>-0.0035512</v>
      </c>
      <c r="H36" s="26">
        <v>-0.0038014947</v>
      </c>
      <c r="I36" s="26">
        <v>-0.003118654</v>
      </c>
      <c r="J36" s="26">
        <v>-0.0004203276</v>
      </c>
      <c r="K36" s="26">
        <v>-0.0029474613</v>
      </c>
      <c r="L36" s="26">
        <v>-0.005909679</v>
      </c>
      <c r="M36" s="26">
        <v>-0.0067728</v>
      </c>
      <c r="N36" s="74"/>
      <c r="O36"/>
    </row>
    <row r="37" spans="1:14" ht="1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14" ht="18.75" customHeight="1">
      <c r="A38" s="62" t="s">
        <v>90</v>
      </c>
      <c r="B38" s="63">
        <v>70465.92000000003</v>
      </c>
      <c r="C38" s="63">
        <v>74857.2</v>
      </c>
      <c r="D38" s="63">
        <v>64713.600000000035</v>
      </c>
      <c r="E38" s="63">
        <v>6980.680000000001</v>
      </c>
      <c r="F38" s="63">
        <v>39384.560000000005</v>
      </c>
      <c r="G38" s="63">
        <v>54963.760000000024</v>
      </c>
      <c r="H38" s="63">
        <v>56187.840000000004</v>
      </c>
      <c r="I38" s="63">
        <v>32814.759999999995</v>
      </c>
      <c r="J38" s="63">
        <v>4494.000000000003</v>
      </c>
      <c r="K38" s="63">
        <v>27520.399999999994</v>
      </c>
      <c r="L38" s="63">
        <v>10019.48</v>
      </c>
      <c r="M38" s="63">
        <v>20158.799999999992</v>
      </c>
      <c r="N38" s="28">
        <f>SUM(B38:M38)</f>
        <v>462561.00000000006</v>
      </c>
    </row>
    <row r="39" spans="1:15" ht="18.75" customHeight="1">
      <c r="A39" s="59" t="s">
        <v>104</v>
      </c>
      <c r="B39" s="65">
        <v>580</v>
      </c>
      <c r="C39" s="65">
        <v>583</v>
      </c>
      <c r="D39" s="65">
        <v>504</v>
      </c>
      <c r="E39" s="65">
        <v>99</v>
      </c>
      <c r="F39" s="65">
        <v>335</v>
      </c>
      <c r="G39" s="65">
        <v>460</v>
      </c>
      <c r="H39" s="65">
        <v>492</v>
      </c>
      <c r="I39" s="65">
        <v>350</v>
      </c>
      <c r="J39" s="65">
        <v>35</v>
      </c>
      <c r="K39" s="65">
        <v>307</v>
      </c>
      <c r="L39" s="65">
        <v>255</v>
      </c>
      <c r="M39" s="65">
        <v>166</v>
      </c>
      <c r="N39" s="12">
        <f>SUM(B39:M39)</f>
        <v>4166</v>
      </c>
      <c r="O39"/>
    </row>
    <row r="40" spans="1:15" ht="18.75" customHeight="1">
      <c r="A40" s="59" t="s">
        <v>45</v>
      </c>
      <c r="B40" s="61">
        <v>4.28</v>
      </c>
      <c r="C40" s="61">
        <v>4.28</v>
      </c>
      <c r="D40" s="61">
        <v>4.28</v>
      </c>
      <c r="E40" s="61">
        <v>4.28</v>
      </c>
      <c r="F40" s="61">
        <v>4.28</v>
      </c>
      <c r="G40" s="61">
        <v>4.28</v>
      </c>
      <c r="H40" s="61">
        <v>4.28</v>
      </c>
      <c r="I40" s="61">
        <v>4.28</v>
      </c>
      <c r="J40" s="61">
        <v>4.28</v>
      </c>
      <c r="K40" s="61">
        <v>4.28</v>
      </c>
      <c r="L40" s="61">
        <v>4.28</v>
      </c>
      <c r="M40" s="61">
        <v>4.28</v>
      </c>
      <c r="N40" s="61"/>
      <c r="O40"/>
    </row>
    <row r="41" spans="1:14" ht="1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/>
    </row>
    <row r="42" spans="1:16" ht="18.75" customHeight="1">
      <c r="A42" s="66" t="s">
        <v>44</v>
      </c>
      <c r="B42" s="67">
        <f>B43+B44+B45+B46</f>
        <v>23032811.87861624</v>
      </c>
      <c r="C42" s="67">
        <f aca="true" t="shared" si="11" ref="C42:M42">C43+C44+C45+C46</f>
        <v>15646554.773283286</v>
      </c>
      <c r="D42" s="67">
        <f t="shared" si="11"/>
        <v>15516981.93245208</v>
      </c>
      <c r="E42" s="67">
        <f t="shared" si="11"/>
        <v>3666146.0456362786</v>
      </c>
      <c r="F42" s="67">
        <f t="shared" si="11"/>
        <v>14204321.723270612</v>
      </c>
      <c r="G42" s="67">
        <f t="shared" si="11"/>
        <v>18736958.973540243</v>
      </c>
      <c r="H42" s="67">
        <f t="shared" si="11"/>
        <v>20321675.16375248</v>
      </c>
      <c r="I42" s="67">
        <f t="shared" si="11"/>
        <v>18115140.78273901</v>
      </c>
      <c r="J42" s="67">
        <f t="shared" si="11"/>
        <v>14593952.292999795</v>
      </c>
      <c r="K42" s="67">
        <f t="shared" si="11"/>
        <v>17392178.385398176</v>
      </c>
      <c r="L42" s="67">
        <f t="shared" si="11"/>
        <v>8597250.985131988</v>
      </c>
      <c r="M42" s="67">
        <f t="shared" si="11"/>
        <v>4601202.1507808</v>
      </c>
      <c r="N42" s="67">
        <f>N43+N44+N45+N46</f>
        <v>174425175.08760098</v>
      </c>
      <c r="P42" s="75"/>
    </row>
    <row r="43" spans="1:16" ht="18.75" customHeight="1">
      <c r="A43" s="64" t="s">
        <v>91</v>
      </c>
      <c r="B43" s="61">
        <f aca="true" t="shared" si="12" ref="B43:H43">B35*B7</f>
        <v>23016980.05865412</v>
      </c>
      <c r="C43" s="61">
        <f t="shared" si="12"/>
        <v>15623031.843215548</v>
      </c>
      <c r="D43" s="61">
        <f t="shared" si="12"/>
        <v>15274475.6304</v>
      </c>
      <c r="E43" s="61">
        <f t="shared" si="12"/>
        <v>3663049.5656336397</v>
      </c>
      <c r="F43" s="61">
        <f t="shared" si="12"/>
        <v>14192808.3394</v>
      </c>
      <c r="G43" s="61">
        <f t="shared" si="12"/>
        <v>18724421.6868</v>
      </c>
      <c r="H43" s="61">
        <f t="shared" si="12"/>
        <v>20306081.633799</v>
      </c>
      <c r="I43" s="61">
        <f>I35*I7</f>
        <v>18107173.52272556</v>
      </c>
      <c r="J43" s="61">
        <f>J35*J7</f>
        <v>14592740.24300544</v>
      </c>
      <c r="K43" s="61">
        <f>K35*K7</f>
        <v>17384624.4353601</v>
      </c>
      <c r="L43" s="61">
        <f>L35*L7</f>
        <v>8594645.71513884</v>
      </c>
      <c r="M43" s="61">
        <f>M35*M7</f>
        <v>4595150.3209999995</v>
      </c>
      <c r="N43" s="63">
        <f>SUM(B43:M43)</f>
        <v>174075182.99513227</v>
      </c>
      <c r="P43" s="76"/>
    </row>
    <row r="44" spans="1:16" ht="18.75" customHeight="1">
      <c r="A44" s="64" t="s">
        <v>92</v>
      </c>
      <c r="B44" s="61">
        <v>-54634.10003787989</v>
      </c>
      <c r="C44" s="61">
        <v>-51334.26993226042</v>
      </c>
      <c r="D44" s="61">
        <v>-50162.02794792</v>
      </c>
      <c r="E44" s="61">
        <v>-3884.1999973612997</v>
      </c>
      <c r="F44" s="61">
        <v>-27871.17612939</v>
      </c>
      <c r="G44" s="61">
        <v>-42426.47325975999</v>
      </c>
      <c r="H44" s="61">
        <v>-40594.3100465218</v>
      </c>
      <c r="I44" s="61">
        <v>-24847.499986552906</v>
      </c>
      <c r="J44" s="61">
        <v>-3281.9500056454</v>
      </c>
      <c r="K44" s="61">
        <v>-19966.4499619226</v>
      </c>
      <c r="L44" s="61">
        <v>-7414.2100068523</v>
      </c>
      <c r="M44" s="61">
        <v>-14106.970219200002</v>
      </c>
      <c r="N44" s="28">
        <f>SUM(B44:M44)</f>
        <v>-340523.6375312666</v>
      </c>
      <c r="P44" s="76"/>
    </row>
    <row r="45" spans="1:16" ht="18.75" customHeight="1">
      <c r="A45" s="64" t="s">
        <v>46</v>
      </c>
      <c r="B45" s="61">
        <f aca="true" t="shared" si="13" ref="B45:M45">B38</f>
        <v>70465.92000000003</v>
      </c>
      <c r="C45" s="61">
        <f t="shared" si="13"/>
        <v>74857.2</v>
      </c>
      <c r="D45" s="61">
        <f t="shared" si="13"/>
        <v>64713.600000000035</v>
      </c>
      <c r="E45" s="61">
        <f t="shared" si="13"/>
        <v>6980.680000000001</v>
      </c>
      <c r="F45" s="61">
        <f t="shared" si="13"/>
        <v>39384.560000000005</v>
      </c>
      <c r="G45" s="61">
        <f t="shared" si="13"/>
        <v>54963.760000000024</v>
      </c>
      <c r="H45" s="61">
        <f t="shared" si="13"/>
        <v>56187.840000000004</v>
      </c>
      <c r="I45" s="61">
        <f t="shared" si="13"/>
        <v>32814.759999999995</v>
      </c>
      <c r="J45" s="61">
        <f t="shared" si="13"/>
        <v>4494.000000000003</v>
      </c>
      <c r="K45" s="61">
        <f t="shared" si="13"/>
        <v>27520.399999999994</v>
      </c>
      <c r="L45" s="61">
        <f t="shared" si="13"/>
        <v>10019.48</v>
      </c>
      <c r="M45" s="61">
        <f t="shared" si="13"/>
        <v>20158.799999999992</v>
      </c>
      <c r="N45" s="63">
        <f>SUM(B45:M45)</f>
        <v>462561.00000000006</v>
      </c>
      <c r="P45" s="76"/>
    </row>
    <row r="46" spans="1:16" ht="18.75" customHeight="1">
      <c r="A46" s="2" t="s">
        <v>99</v>
      </c>
      <c r="B46" s="61">
        <v>0</v>
      </c>
      <c r="C46" s="61">
        <v>0</v>
      </c>
      <c r="D46" s="61">
        <v>227954.7299999999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3">
        <f>SUM(B46:M46)</f>
        <v>227954.7299999999</v>
      </c>
      <c r="P46" s="47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8"/>
    </row>
    <row r="48" spans="1:16" ht="18.75" customHeight="1">
      <c r="A48" s="2" t="s">
        <v>100</v>
      </c>
      <c r="B48" s="28">
        <f>+B49+B52+B60+B61</f>
        <v>-2563735.9899999998</v>
      </c>
      <c r="C48" s="28">
        <f aca="true" t="shared" si="14" ref="C48:M48">+C49+C52+C60+C61</f>
        <v>-2199132.93</v>
      </c>
      <c r="D48" s="28">
        <f t="shared" si="14"/>
        <v>-1515546.81</v>
      </c>
      <c r="E48" s="28">
        <f t="shared" si="14"/>
        <v>-284741.27</v>
      </c>
      <c r="F48" s="28">
        <f t="shared" si="14"/>
        <v>-613376.47</v>
      </c>
      <c r="G48" s="28">
        <f t="shared" si="14"/>
        <v>-2250234.63</v>
      </c>
      <c r="H48" s="28">
        <f t="shared" si="14"/>
        <v>-2925994.78</v>
      </c>
      <c r="I48" s="28">
        <f t="shared" si="14"/>
        <v>-1537140.49</v>
      </c>
      <c r="J48" s="28">
        <f t="shared" si="14"/>
        <v>-2242766.92</v>
      </c>
      <c r="K48" s="28">
        <f t="shared" si="14"/>
        <v>-1654006.69</v>
      </c>
      <c r="L48" s="28">
        <f t="shared" si="14"/>
        <v>-1030344.5100000001</v>
      </c>
      <c r="M48" s="28">
        <f t="shared" si="14"/>
        <v>-574482.92</v>
      </c>
      <c r="N48" s="28">
        <f>+N49+N52+N60+N61</f>
        <v>-19391504.41</v>
      </c>
      <c r="P48" s="40"/>
    </row>
    <row r="49" spans="1:16" ht="18.75" customHeight="1">
      <c r="A49" s="17" t="s">
        <v>47</v>
      </c>
      <c r="B49" s="29">
        <f>B50+B51</f>
        <v>-2575268.5</v>
      </c>
      <c r="C49" s="29">
        <f>C50+C51</f>
        <v>-2479039.5</v>
      </c>
      <c r="D49" s="29">
        <f>D50+D51</f>
        <v>-1715542.5</v>
      </c>
      <c r="E49" s="29">
        <f>E50+E51</f>
        <v>-359597</v>
      </c>
      <c r="F49" s="29">
        <f aca="true" t="shared" si="15" ref="F49:M49">F50+F51</f>
        <v>-1344357</v>
      </c>
      <c r="G49" s="29">
        <f t="shared" si="15"/>
        <v>-2541231</v>
      </c>
      <c r="H49" s="29">
        <f t="shared" si="15"/>
        <v>-3220990.5</v>
      </c>
      <c r="I49" s="29">
        <f t="shared" si="15"/>
        <v>-1579399.5</v>
      </c>
      <c r="J49" s="29">
        <f t="shared" si="15"/>
        <v>-1969712.5</v>
      </c>
      <c r="K49" s="29">
        <f t="shared" si="15"/>
        <v>-1664992</v>
      </c>
      <c r="L49" s="29">
        <f t="shared" si="15"/>
        <v>-1153943</v>
      </c>
      <c r="M49" s="29">
        <f t="shared" si="15"/>
        <v>-631333.5</v>
      </c>
      <c r="N49" s="28">
        <f aca="true" t="shared" si="16" ref="N49:N61">SUM(B49:M49)</f>
        <v>-21235406.5</v>
      </c>
      <c r="P49" s="46"/>
    </row>
    <row r="50" spans="1:16" ht="18.75" customHeight="1">
      <c r="A50" s="13" t="s">
        <v>48</v>
      </c>
      <c r="B50" s="20">
        <f>ROUND(-B9*$D$3,2)</f>
        <v>-2575268.5</v>
      </c>
      <c r="C50" s="20">
        <f>ROUND(-C9*$D$3,2)</f>
        <v>-2479039.5</v>
      </c>
      <c r="D50" s="20">
        <f>ROUND(-D9*$D$3,2)</f>
        <v>-1715542.5</v>
      </c>
      <c r="E50" s="20">
        <f>ROUND(-E9*$D$3,2)</f>
        <v>-359597</v>
      </c>
      <c r="F50" s="20">
        <f aca="true" t="shared" si="17" ref="F50:M50">ROUND(-F9*$D$3,2)</f>
        <v>-1344357</v>
      </c>
      <c r="G50" s="20">
        <f t="shared" si="17"/>
        <v>-2541231</v>
      </c>
      <c r="H50" s="20">
        <f t="shared" si="17"/>
        <v>-3221106</v>
      </c>
      <c r="I50" s="20">
        <f t="shared" si="17"/>
        <v>-1580449.5</v>
      </c>
      <c r="J50" s="20">
        <f t="shared" si="17"/>
        <v>-1969712.5</v>
      </c>
      <c r="K50" s="20">
        <f t="shared" si="17"/>
        <v>-1666133</v>
      </c>
      <c r="L50" s="20">
        <f t="shared" si="17"/>
        <v>-1153943</v>
      </c>
      <c r="M50" s="20">
        <f t="shared" si="17"/>
        <v>-631333.5</v>
      </c>
      <c r="N50" s="52">
        <f t="shared" si="16"/>
        <v>-21237713</v>
      </c>
      <c r="O50"/>
      <c r="P50" s="46"/>
    </row>
    <row r="51" spans="1:16" ht="18.75" customHeight="1">
      <c r="A51" s="13" t="s">
        <v>49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18" ref="F51:M51">ROUND(F11*$D$3,2)</f>
        <v>0</v>
      </c>
      <c r="G51" s="20">
        <f t="shared" si="18"/>
        <v>0</v>
      </c>
      <c r="H51" s="20">
        <f t="shared" si="18"/>
        <v>115.5</v>
      </c>
      <c r="I51" s="20">
        <f t="shared" si="18"/>
        <v>1050</v>
      </c>
      <c r="J51" s="20">
        <f t="shared" si="18"/>
        <v>0</v>
      </c>
      <c r="K51" s="20">
        <f t="shared" si="18"/>
        <v>1141</v>
      </c>
      <c r="L51" s="20">
        <f t="shared" si="18"/>
        <v>0</v>
      </c>
      <c r="M51" s="20">
        <f t="shared" si="18"/>
        <v>0</v>
      </c>
      <c r="N51" s="52">
        <f>SUM(B51:M51)</f>
        <v>2306.5</v>
      </c>
      <c r="O51"/>
      <c r="P51" s="40"/>
    </row>
    <row r="52" spans="1:16" ht="18.75" customHeight="1">
      <c r="A52" s="17" t="s">
        <v>50</v>
      </c>
      <c r="B52" s="29">
        <f>SUM(B53:B59)</f>
        <v>-144331.86000000004</v>
      </c>
      <c r="C52" s="29">
        <f aca="true" t="shared" si="19" ref="C52:M52">SUM(C53:C59)</f>
        <v>-20711.2</v>
      </c>
      <c r="D52" s="29">
        <f t="shared" si="19"/>
        <v>-44271.420000000006</v>
      </c>
      <c r="E52" s="29">
        <f t="shared" si="19"/>
        <v>-2663.829999999998</v>
      </c>
      <c r="F52" s="29">
        <f t="shared" si="19"/>
        <v>-80068.68</v>
      </c>
      <c r="G52" s="29">
        <f t="shared" si="19"/>
        <v>-20620.800000000003</v>
      </c>
      <c r="H52" s="29">
        <f t="shared" si="19"/>
        <v>22723.12000000004</v>
      </c>
      <c r="I52" s="29">
        <f t="shared" si="19"/>
        <v>-109830.4</v>
      </c>
      <c r="J52" s="29">
        <f t="shared" si="19"/>
        <v>-463187.87999999995</v>
      </c>
      <c r="K52" s="29">
        <f t="shared" si="19"/>
        <v>-148534.79</v>
      </c>
      <c r="L52" s="29">
        <f t="shared" si="19"/>
        <v>73919.89</v>
      </c>
      <c r="M52" s="29">
        <f t="shared" si="19"/>
        <v>3606.1899999999896</v>
      </c>
      <c r="N52" s="29">
        <f>SUM(N53:N59)</f>
        <v>-933971.6599999997</v>
      </c>
      <c r="P52" s="46"/>
    </row>
    <row r="53" spans="1:16" ht="18.75" customHeight="1">
      <c r="A53" s="13" t="s">
        <v>51</v>
      </c>
      <c r="B53" s="27">
        <v>-165518.26</v>
      </c>
      <c r="C53" s="27">
        <v>-17116</v>
      </c>
      <c r="D53" s="27">
        <v>-41055.020000000004</v>
      </c>
      <c r="E53" s="27">
        <v>-31602.43</v>
      </c>
      <c r="F53" s="27">
        <v>-88395.87999999999</v>
      </c>
      <c r="G53" s="27">
        <v>-37890.8</v>
      </c>
      <c r="H53" s="27">
        <v>-38337.68</v>
      </c>
      <c r="I53" s="27">
        <v>-153281.9</v>
      </c>
      <c r="J53" s="27">
        <v>-73460.68</v>
      </c>
      <c r="K53" s="27">
        <v>-124928.59</v>
      </c>
      <c r="L53" s="27">
        <v>-49087.31</v>
      </c>
      <c r="M53" s="27">
        <v>-10261.01</v>
      </c>
      <c r="N53" s="27">
        <f t="shared" si="16"/>
        <v>-830935.5599999998</v>
      </c>
      <c r="O53"/>
      <c r="P53" s="47"/>
    </row>
    <row r="54" spans="1:16" ht="18.75" customHeight="1">
      <c r="A54" s="13" t="s">
        <v>52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-220.5</v>
      </c>
      <c r="J54" s="27">
        <v>0</v>
      </c>
      <c r="K54" s="27">
        <v>-189</v>
      </c>
      <c r="L54" s="27">
        <v>0</v>
      </c>
      <c r="M54" s="27">
        <v>0</v>
      </c>
      <c r="N54" s="27">
        <f t="shared" si="16"/>
        <v>-409.5</v>
      </c>
      <c r="O54"/>
      <c r="P54" s="77"/>
    </row>
    <row r="55" spans="1:15" ht="18.75" customHeight="1">
      <c r="A55" s="13" t="s">
        <v>53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-14750</v>
      </c>
      <c r="J55" s="27">
        <v>-324500</v>
      </c>
      <c r="K55" s="27">
        <v>-73750</v>
      </c>
      <c r="L55" s="27">
        <v>0</v>
      </c>
      <c r="M55" s="27">
        <v>0</v>
      </c>
      <c r="N55" s="27">
        <f t="shared" si="16"/>
        <v>-413000</v>
      </c>
      <c r="O55"/>
    </row>
    <row r="56" spans="1:16" ht="18.75" customHeight="1">
      <c r="A56" s="13" t="s">
        <v>54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6"/>
        <v>0</v>
      </c>
      <c r="O56"/>
      <c r="P56" s="76"/>
    </row>
    <row r="57" spans="1:16" ht="18.75" customHeight="1">
      <c r="A57" s="13" t="s">
        <v>55</v>
      </c>
      <c r="B57" s="27">
        <v>-2696</v>
      </c>
      <c r="C57" s="27">
        <v>0</v>
      </c>
      <c r="D57" s="27">
        <v>-134.8</v>
      </c>
      <c r="E57" s="27">
        <v>-3033</v>
      </c>
      <c r="F57" s="27">
        <v>-3100.4</v>
      </c>
      <c r="G57" s="27">
        <v>-1348</v>
      </c>
      <c r="H57" s="27">
        <v>-1213.2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6"/>
        <v>-11525.400000000001</v>
      </c>
      <c r="O57"/>
      <c r="P57" s="76"/>
    </row>
    <row r="58" spans="1:16" ht="18.75" customHeight="1">
      <c r="A58" s="16" t="s">
        <v>56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6"/>
        <v>0</v>
      </c>
      <c r="O58"/>
      <c r="P58" s="76"/>
    </row>
    <row r="59" spans="1:15" ht="18.75" customHeight="1">
      <c r="A59" s="16" t="s">
        <v>93</v>
      </c>
      <c r="B59" s="27">
        <v>23882.399999999972</v>
      </c>
      <c r="C59" s="27">
        <v>-3595.200000000001</v>
      </c>
      <c r="D59" s="27">
        <v>-3081.599999999998</v>
      </c>
      <c r="E59" s="27">
        <v>31971.600000000002</v>
      </c>
      <c r="F59" s="27">
        <v>11427.599999999999</v>
      </c>
      <c r="G59" s="27">
        <v>18618</v>
      </c>
      <c r="H59" s="27">
        <v>62274.00000000004</v>
      </c>
      <c r="I59" s="27">
        <v>58421.99999999999</v>
      </c>
      <c r="J59" s="27">
        <v>-65227.19999999995</v>
      </c>
      <c r="K59" s="27">
        <v>50332.799999999996</v>
      </c>
      <c r="L59" s="27">
        <v>123007.2</v>
      </c>
      <c r="M59" s="27">
        <v>13867.19999999999</v>
      </c>
      <c r="N59" s="27">
        <f t="shared" si="16"/>
        <v>321898.80000000005</v>
      </c>
      <c r="O59"/>
    </row>
    <row r="60" spans="1:16" ht="18.75" customHeight="1">
      <c r="A60" s="17" t="s">
        <v>106</v>
      </c>
      <c r="B60" s="30">
        <v>155864.37</v>
      </c>
      <c r="C60" s="30">
        <v>300617.77</v>
      </c>
      <c r="D60" s="30">
        <v>244267.11</v>
      </c>
      <c r="E60" s="30">
        <v>77519.56</v>
      </c>
      <c r="F60" s="30">
        <v>811049.21</v>
      </c>
      <c r="G60" s="30">
        <v>311617.17000000004</v>
      </c>
      <c r="H60" s="30">
        <v>272272.60000000003</v>
      </c>
      <c r="I60" s="30">
        <v>152089.40999999997</v>
      </c>
      <c r="J60" s="30">
        <v>190133.46</v>
      </c>
      <c r="K60" s="30">
        <v>159520.09999999998</v>
      </c>
      <c r="L60" s="30">
        <v>49678.6</v>
      </c>
      <c r="M60" s="30">
        <v>53244.39</v>
      </c>
      <c r="N60" s="27">
        <f t="shared" si="16"/>
        <v>2777873.7500000005</v>
      </c>
      <c r="O60"/>
      <c r="P60" s="78"/>
    </row>
    <row r="61" spans="1:15" ht="18.75" customHeight="1">
      <c r="A61" s="17" t="s">
        <v>101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6"/>
        <v>0</v>
      </c>
      <c r="O61"/>
    </row>
    <row r="62" spans="1:14" ht="15" customHeight="1">
      <c r="A62" s="35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20"/>
    </row>
    <row r="63" spans="1:16" ht="15.75">
      <c r="A63" s="2" t="s">
        <v>57</v>
      </c>
      <c r="B63" s="32">
        <f aca="true" t="shared" si="20" ref="B63:M63">+B42+B48</f>
        <v>20469075.88861624</v>
      </c>
      <c r="C63" s="32">
        <f t="shared" si="20"/>
        <v>13447421.843283286</v>
      </c>
      <c r="D63" s="32">
        <f t="shared" si="20"/>
        <v>14001435.12245208</v>
      </c>
      <c r="E63" s="32">
        <f t="shared" si="20"/>
        <v>3381404.7756362786</v>
      </c>
      <c r="F63" s="32">
        <f t="shared" si="20"/>
        <v>13590945.253270611</v>
      </c>
      <c r="G63" s="32">
        <f t="shared" si="20"/>
        <v>16486724.343540244</v>
      </c>
      <c r="H63" s="32">
        <f t="shared" si="20"/>
        <v>17395680.38375248</v>
      </c>
      <c r="I63" s="32">
        <f t="shared" si="20"/>
        <v>16578000.29273901</v>
      </c>
      <c r="J63" s="32">
        <f t="shared" si="20"/>
        <v>12351185.372999795</v>
      </c>
      <c r="K63" s="32">
        <f t="shared" si="20"/>
        <v>15738171.695398176</v>
      </c>
      <c r="L63" s="32">
        <f t="shared" si="20"/>
        <v>7566906.4751319885</v>
      </c>
      <c r="M63" s="32">
        <f t="shared" si="20"/>
        <v>4026719.2307808</v>
      </c>
      <c r="N63" s="32">
        <f>SUM(B63:M63)</f>
        <v>155033670.677601</v>
      </c>
      <c r="O63"/>
      <c r="P63" s="40"/>
    </row>
    <row r="64" spans="1:16" ht="15" customHeight="1">
      <c r="A64" s="3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58</v>
      </c>
      <c r="B66" s="42">
        <f>SUM(B67:B80)</f>
        <v>20469075.900000006</v>
      </c>
      <c r="C66" s="42">
        <f aca="true" t="shared" si="21" ref="C66:M66">SUM(C67:C80)</f>
        <v>13447421.819999997</v>
      </c>
      <c r="D66" s="42">
        <f t="shared" si="21"/>
        <v>14001435.059999999</v>
      </c>
      <c r="E66" s="42">
        <f t="shared" si="21"/>
        <v>3381404.7700000005</v>
      </c>
      <c r="F66" s="42">
        <f t="shared" si="21"/>
        <v>13590945.270000001</v>
      </c>
      <c r="G66" s="42">
        <f t="shared" si="21"/>
        <v>16486724.339999998</v>
      </c>
      <c r="H66" s="42">
        <f t="shared" si="21"/>
        <v>17395680.4</v>
      </c>
      <c r="I66" s="42">
        <f t="shared" si="21"/>
        <v>16578000.260000002</v>
      </c>
      <c r="J66" s="42">
        <f t="shared" si="21"/>
        <v>12351185.389999997</v>
      </c>
      <c r="K66" s="42">
        <f t="shared" si="21"/>
        <v>15738171.71</v>
      </c>
      <c r="L66" s="42">
        <f t="shared" si="21"/>
        <v>7566906.470000001</v>
      </c>
      <c r="M66" s="42">
        <f t="shared" si="21"/>
        <v>4026719.2399999998</v>
      </c>
      <c r="N66" s="32">
        <f>SUM(N67:N80)</f>
        <v>155033670.63000003</v>
      </c>
      <c r="P66" s="40"/>
    </row>
    <row r="67" spans="1:14" ht="18.75" customHeight="1">
      <c r="A67" s="17" t="s">
        <v>95</v>
      </c>
      <c r="B67" s="42">
        <v>4157894.74</v>
      </c>
      <c r="C67" s="42">
        <v>3940957.8699999996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8098852.609999999</v>
      </c>
    </row>
    <row r="68" spans="1:14" ht="18.75" customHeight="1">
      <c r="A68" s="17" t="s">
        <v>96</v>
      </c>
      <c r="B68" s="42">
        <v>16311181.160000004</v>
      </c>
      <c r="C68" s="42">
        <v>9506463.949999997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2" ref="N68:N79">SUM(B68:M68)</f>
        <v>25817645.11</v>
      </c>
    </row>
    <row r="69" spans="1:14" ht="18.75" customHeight="1">
      <c r="A69" s="17" t="s">
        <v>78</v>
      </c>
      <c r="B69" s="41">
        <v>0</v>
      </c>
      <c r="C69" s="41">
        <v>0</v>
      </c>
      <c r="D69" s="41">
        <v>14001435.059999999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2"/>
        <v>14001435.059999999</v>
      </c>
    </row>
    <row r="70" spans="1:14" ht="18.75" customHeight="1">
      <c r="A70" s="17" t="s">
        <v>68</v>
      </c>
      <c r="B70" s="41">
        <v>0</v>
      </c>
      <c r="C70" s="41">
        <v>0</v>
      </c>
      <c r="D70" s="41">
        <v>0</v>
      </c>
      <c r="E70" s="29">
        <v>3381404.7700000005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2"/>
        <v>3381404.7700000005</v>
      </c>
    </row>
    <row r="71" spans="1:14" ht="18.75" customHeight="1">
      <c r="A71" s="17" t="s">
        <v>69</v>
      </c>
      <c r="B71" s="41">
        <v>0</v>
      </c>
      <c r="C71" s="41">
        <v>0</v>
      </c>
      <c r="D71" s="41">
        <v>0</v>
      </c>
      <c r="E71" s="41">
        <v>0</v>
      </c>
      <c r="F71" s="29">
        <v>13590945.270000001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2"/>
        <v>13590945.270000001</v>
      </c>
    </row>
    <row r="72" spans="1:14" ht="18.75" customHeight="1">
      <c r="A72" s="17" t="s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16486724.339999998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2"/>
        <v>16486724.339999998</v>
      </c>
    </row>
    <row r="73" spans="1:14" ht="18.75" customHeight="1">
      <c r="A73" s="17" t="s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13432467.019999998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2"/>
        <v>13432467.019999998</v>
      </c>
    </row>
    <row r="74" spans="1:14" ht="18.75" customHeight="1">
      <c r="A74" s="17" t="s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3963213.38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2"/>
        <v>3963213.38</v>
      </c>
    </row>
    <row r="75" spans="1:14" ht="18.75" customHeight="1">
      <c r="A75" s="17" t="s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16578000.260000002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2"/>
        <v>16578000.260000002</v>
      </c>
    </row>
    <row r="76" spans="1:14" ht="18.75" customHeight="1">
      <c r="A76" s="17" t="s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12351185.389999997</v>
      </c>
      <c r="K76" s="41">
        <v>0</v>
      </c>
      <c r="L76" s="41">
        <v>0</v>
      </c>
      <c r="M76" s="41">
        <v>0</v>
      </c>
      <c r="N76" s="32">
        <f t="shared" si="22"/>
        <v>12351185.389999997</v>
      </c>
    </row>
    <row r="77" spans="1:14" ht="18.75" customHeight="1">
      <c r="A77" s="17" t="s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15738171.71</v>
      </c>
      <c r="L77" s="41">
        <v>0</v>
      </c>
      <c r="M77" s="68">
        <v>0</v>
      </c>
      <c r="N77" s="29">
        <f t="shared" si="22"/>
        <v>15738171.71</v>
      </c>
    </row>
    <row r="78" spans="1:14" ht="18.75" customHeight="1">
      <c r="A78" s="17" t="s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7566906.470000001</v>
      </c>
      <c r="M78" s="41">
        <v>0</v>
      </c>
      <c r="N78" s="32">
        <f t="shared" si="22"/>
        <v>7566906.470000001</v>
      </c>
    </row>
    <row r="79" spans="1:15" ht="18.75" customHeight="1">
      <c r="A79" s="17" t="s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4026719.2399999998</v>
      </c>
      <c r="N79" s="29">
        <f t="shared" si="22"/>
        <v>4026719.2399999998</v>
      </c>
      <c r="O79"/>
    </row>
    <row r="80" spans="1:15" ht="18.75" customHeight="1">
      <c r="A80" s="38" t="s">
        <v>59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80"/>
      <c r="B81" s="81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105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97</v>
      </c>
      <c r="B84" s="50">
        <v>1.9681401483238685</v>
      </c>
      <c r="C84" s="50">
        <v>1.9378618614709162</v>
      </c>
      <c r="D84" s="50">
        <v>0</v>
      </c>
      <c r="E84" s="50">
        <v>0</v>
      </c>
      <c r="F84" s="41">
        <v>0</v>
      </c>
      <c r="G84" s="41">
        <v>0</v>
      </c>
      <c r="H84" s="50">
        <v>0</v>
      </c>
      <c r="I84" s="50">
        <v>0</v>
      </c>
      <c r="J84" s="50">
        <v>0</v>
      </c>
      <c r="K84" s="41">
        <v>0</v>
      </c>
      <c r="L84" s="50">
        <v>0</v>
      </c>
      <c r="M84" s="50">
        <v>0</v>
      </c>
      <c r="N84" s="32"/>
    </row>
    <row r="85" spans="1:14" ht="18.75" customHeight="1">
      <c r="A85" s="17" t="s">
        <v>98</v>
      </c>
      <c r="B85" s="50">
        <v>1.709778027953984</v>
      </c>
      <c r="C85" s="50">
        <v>1.6062405273603642</v>
      </c>
      <c r="D85" s="50">
        <v>0</v>
      </c>
      <c r="E85" s="50">
        <v>0</v>
      </c>
      <c r="F85" s="41">
        <v>0</v>
      </c>
      <c r="G85" s="41">
        <v>0</v>
      </c>
      <c r="H85" s="50">
        <v>0</v>
      </c>
      <c r="I85" s="50">
        <v>0</v>
      </c>
      <c r="J85" s="50">
        <v>0</v>
      </c>
      <c r="K85" s="41">
        <v>0</v>
      </c>
      <c r="L85" s="50">
        <v>0</v>
      </c>
      <c r="M85" s="50">
        <v>0</v>
      </c>
      <c r="N85" s="32"/>
    </row>
    <row r="86" spans="1:14" ht="18.75" customHeight="1">
      <c r="A86" s="17" t="s">
        <v>89</v>
      </c>
      <c r="B86" s="50">
        <v>0</v>
      </c>
      <c r="C86" s="50">
        <v>0</v>
      </c>
      <c r="D86" s="24">
        <v>1.5807044538690795</v>
      </c>
      <c r="E86" s="50">
        <v>0</v>
      </c>
      <c r="F86" s="41">
        <v>0</v>
      </c>
      <c r="G86" s="41">
        <v>0</v>
      </c>
      <c r="H86" s="50">
        <v>0</v>
      </c>
      <c r="I86" s="50">
        <v>0</v>
      </c>
      <c r="J86" s="50">
        <v>0</v>
      </c>
      <c r="K86" s="41">
        <v>0</v>
      </c>
      <c r="L86" s="50">
        <v>0</v>
      </c>
      <c r="M86" s="50">
        <v>0</v>
      </c>
      <c r="N86" s="29"/>
    </row>
    <row r="87" spans="1:14" ht="18.75" customHeight="1">
      <c r="A87" s="17" t="s">
        <v>79</v>
      </c>
      <c r="B87" s="50">
        <v>0</v>
      </c>
      <c r="C87" s="50">
        <v>0</v>
      </c>
      <c r="D87" s="50">
        <v>0</v>
      </c>
      <c r="E87" s="50">
        <v>2.0024644953591757</v>
      </c>
      <c r="F87" s="41">
        <v>0</v>
      </c>
      <c r="G87" s="41">
        <v>0</v>
      </c>
      <c r="H87" s="50">
        <v>0</v>
      </c>
      <c r="I87" s="50">
        <v>0</v>
      </c>
      <c r="J87" s="50">
        <v>0</v>
      </c>
      <c r="K87" s="41">
        <v>0</v>
      </c>
      <c r="L87" s="50">
        <v>0</v>
      </c>
      <c r="M87" s="50">
        <v>0</v>
      </c>
      <c r="N87" s="32"/>
    </row>
    <row r="88" spans="1:14" ht="18.75" customHeight="1">
      <c r="A88" s="17" t="s">
        <v>80</v>
      </c>
      <c r="B88" s="50">
        <v>0</v>
      </c>
      <c r="C88" s="50">
        <v>0</v>
      </c>
      <c r="D88" s="50">
        <v>0</v>
      </c>
      <c r="E88" s="50">
        <v>0</v>
      </c>
      <c r="F88" s="50">
        <v>1.8433941745183915</v>
      </c>
      <c r="G88" s="41">
        <v>0</v>
      </c>
      <c r="H88" s="50">
        <v>0</v>
      </c>
      <c r="I88" s="50">
        <v>0</v>
      </c>
      <c r="J88" s="50">
        <v>0</v>
      </c>
      <c r="K88" s="41">
        <v>0</v>
      </c>
      <c r="L88" s="50">
        <v>0</v>
      </c>
      <c r="M88" s="50">
        <v>0</v>
      </c>
      <c r="N88" s="29"/>
    </row>
    <row r="89" spans="1:14" ht="18.75" customHeight="1">
      <c r="A89" s="17" t="s">
        <v>81</v>
      </c>
      <c r="B89" s="50">
        <v>0</v>
      </c>
      <c r="C89" s="50">
        <v>0</v>
      </c>
      <c r="D89" s="50">
        <v>0</v>
      </c>
      <c r="E89" s="50">
        <v>0</v>
      </c>
      <c r="F89" s="41">
        <v>0</v>
      </c>
      <c r="G89" s="50">
        <v>1.46157797177121</v>
      </c>
      <c r="H89" s="50">
        <v>0</v>
      </c>
      <c r="I89" s="50">
        <v>0</v>
      </c>
      <c r="J89" s="50">
        <v>0</v>
      </c>
      <c r="K89" s="41">
        <v>0</v>
      </c>
      <c r="L89" s="50">
        <v>0</v>
      </c>
      <c r="M89" s="50">
        <v>0</v>
      </c>
      <c r="N89" s="32"/>
    </row>
    <row r="90" spans="1:14" ht="18.75" customHeight="1">
      <c r="A90" s="17" t="s">
        <v>82</v>
      </c>
      <c r="B90" s="50">
        <v>0</v>
      </c>
      <c r="C90" s="50">
        <v>0</v>
      </c>
      <c r="D90" s="50">
        <v>0</v>
      </c>
      <c r="E90" s="50">
        <v>0</v>
      </c>
      <c r="F90" s="41">
        <v>0</v>
      </c>
      <c r="G90" s="41">
        <v>0</v>
      </c>
      <c r="H90" s="50">
        <v>1.7187319851478715</v>
      </c>
      <c r="I90" s="50">
        <v>0</v>
      </c>
      <c r="J90" s="50">
        <v>0</v>
      </c>
      <c r="K90" s="41">
        <v>0</v>
      </c>
      <c r="L90" s="50">
        <v>0</v>
      </c>
      <c r="M90" s="50">
        <v>0</v>
      </c>
      <c r="N90" s="32"/>
    </row>
    <row r="91" spans="1:14" ht="18.75" customHeight="1">
      <c r="A91" s="17" t="s">
        <v>83</v>
      </c>
      <c r="B91" s="50">
        <v>0</v>
      </c>
      <c r="C91" s="50">
        <v>0</v>
      </c>
      <c r="D91" s="50">
        <v>0</v>
      </c>
      <c r="E91" s="50">
        <v>0</v>
      </c>
      <c r="F91" s="41">
        <v>0</v>
      </c>
      <c r="G91" s="41">
        <v>0</v>
      </c>
      <c r="H91" s="50">
        <v>1.6372582188992215</v>
      </c>
      <c r="I91" s="50">
        <v>0</v>
      </c>
      <c r="J91" s="50">
        <v>0</v>
      </c>
      <c r="K91" s="41">
        <v>0</v>
      </c>
      <c r="L91" s="50">
        <v>0</v>
      </c>
      <c r="M91" s="50">
        <v>0</v>
      </c>
      <c r="N91" s="32"/>
    </row>
    <row r="92" spans="1:14" ht="18.75" customHeight="1">
      <c r="A92" s="17" t="s">
        <v>84</v>
      </c>
      <c r="B92" s="50">
        <v>0</v>
      </c>
      <c r="C92" s="50">
        <v>0</v>
      </c>
      <c r="D92" s="50">
        <v>0</v>
      </c>
      <c r="E92" s="50">
        <v>0</v>
      </c>
      <c r="F92" s="41">
        <v>0</v>
      </c>
      <c r="G92" s="41">
        <v>0</v>
      </c>
      <c r="H92" s="50">
        <v>0</v>
      </c>
      <c r="I92" s="50">
        <v>1.6572861941310661</v>
      </c>
      <c r="J92" s="50">
        <v>0</v>
      </c>
      <c r="K92" s="41">
        <v>0</v>
      </c>
      <c r="L92" s="50">
        <v>0</v>
      </c>
      <c r="M92" s="50">
        <v>0</v>
      </c>
      <c r="N92" s="29"/>
    </row>
    <row r="93" spans="1:14" ht="18.75" customHeight="1">
      <c r="A93" s="17" t="s">
        <v>85</v>
      </c>
      <c r="B93" s="50">
        <v>0</v>
      </c>
      <c r="C93" s="50">
        <v>0</v>
      </c>
      <c r="D93" s="50">
        <v>0</v>
      </c>
      <c r="E93" s="50">
        <v>0</v>
      </c>
      <c r="F93" s="41">
        <v>0</v>
      </c>
      <c r="G93" s="41">
        <v>0</v>
      </c>
      <c r="H93" s="50">
        <v>0</v>
      </c>
      <c r="I93" s="50">
        <v>0</v>
      </c>
      <c r="J93" s="50">
        <v>1.8692200431661359</v>
      </c>
      <c r="K93" s="41">
        <v>0</v>
      </c>
      <c r="L93" s="50">
        <v>0</v>
      </c>
      <c r="M93" s="50">
        <v>0</v>
      </c>
      <c r="N93" s="32"/>
    </row>
    <row r="94" spans="1:14" ht="18.75" customHeight="1">
      <c r="A94" s="17" t="s">
        <v>86</v>
      </c>
      <c r="B94" s="50">
        <v>0</v>
      </c>
      <c r="C94" s="50">
        <v>0</v>
      </c>
      <c r="D94" s="50">
        <v>0</v>
      </c>
      <c r="E94" s="50">
        <v>0</v>
      </c>
      <c r="F94" s="41">
        <v>0</v>
      </c>
      <c r="G94" s="41">
        <v>0</v>
      </c>
      <c r="H94" s="50">
        <v>0</v>
      </c>
      <c r="I94" s="50">
        <v>0</v>
      </c>
      <c r="J94" s="50">
        <v>0</v>
      </c>
      <c r="K94" s="24">
        <v>1.7888936271318234</v>
      </c>
      <c r="L94" s="50">
        <v>0</v>
      </c>
      <c r="M94" s="50">
        <v>0</v>
      </c>
      <c r="N94" s="29"/>
    </row>
    <row r="95" spans="1:14" ht="18.75" customHeight="1">
      <c r="A95" s="17" t="s">
        <v>87</v>
      </c>
      <c r="B95" s="50">
        <v>0</v>
      </c>
      <c r="C95" s="50">
        <v>0</v>
      </c>
      <c r="D95" s="50">
        <v>0</v>
      </c>
      <c r="E95" s="50">
        <v>0</v>
      </c>
      <c r="F95" s="41">
        <v>0</v>
      </c>
      <c r="G95" s="41">
        <v>0</v>
      </c>
      <c r="H95" s="50">
        <v>0</v>
      </c>
      <c r="I95" s="50">
        <v>0</v>
      </c>
      <c r="J95" s="50">
        <v>0</v>
      </c>
      <c r="K95" s="50">
        <v>0</v>
      </c>
      <c r="L95" s="50">
        <v>2.1236180286622015</v>
      </c>
      <c r="M95" s="50">
        <v>0</v>
      </c>
      <c r="N95" s="69"/>
    </row>
    <row r="96" spans="1:15" ht="18.75" customHeight="1">
      <c r="A96" s="38" t="s">
        <v>88</v>
      </c>
      <c r="B96" s="51">
        <v>0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5">
        <v>2.0917512248322376</v>
      </c>
      <c r="N96" s="56"/>
      <c r="O96"/>
    </row>
    <row r="97" spans="1:13" ht="93.75" customHeight="1">
      <c r="A97" s="79" t="s">
        <v>107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9" ht="14.25"/>
    <row r="100" spans="8:11" ht="14.25">
      <c r="H100" s="48"/>
      <c r="I100" s="49"/>
      <c r="J100" s="49"/>
      <c r="K100" s="49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2015-07-24T18:11:50Z</dcterms:modified>
  <cp:category/>
  <cp:version/>
  <cp:contentType/>
  <cp:contentStatus/>
</cp:coreProperties>
</file>