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<sst xmlns="http://schemas.openxmlformats.org/spreadsheetml/2006/main" count="110" uniqueCount="108">
  <si>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</si>
  <si>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</si>
  <si>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</si>
  <si>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</si>
  <si>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</si>
  <si>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</si>
  <si>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</si>
  <si>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</si>
  <si>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</si>
  <si>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</si>
  <si>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</si>
  <si>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</si>
  <si>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</si>
  <si>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</si>
  <si>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</si>
  <si>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</si>
  <si>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</si>
  <si>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</si>
  <si>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</si>
  <si>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</si>
  <si>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2. Fatores Contratuais</t>
  </si>
  <si>
    <t>4.1.  Tarifa de Remuneração por Passageiro Transportado Ajustada (3. x 4.)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</si>
  <si>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</si>
  <si>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</si>
  <si>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</si>
  <si>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</si>
  <si>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</si>
  <si>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</si>
  <si>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</si>
  <si>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</si>
  <si>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</si>
  <si>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</si>
  <si>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</si>
  <si>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</si>
  <si>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</si>
  <si>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</si>
  <si>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</si>
  <si>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</si>
  <si>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</si>
  <si>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</si>
  <si>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</si>
  <si>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</si>
  <si>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Consórcios/Cooperativas/Empresas</t>
  </si>
  <si>
    <t>3. Ponderação dos Fatores de Integração e de Gratuidade  (((1.1. + 1.2.) x 2.1.) + (1.3. x 2.2.))/1.</t>
  </si>
  <si>
    <t>4.2.  Pela Instalação de Validadores Eletrônicos</t>
  </si>
  <si>
    <t xml:space="preserve">6. Remuneração Bruta do Operador </t>
  </si>
  <si>
    <t>5.1.  Quantidade de Validadores Remunerados</t>
  </si>
  <si>
    <t>5.2.  Remuneração por Validador</t>
  </si>
  <si>
    <t>6.3. Remuneração de Validadores Eletrônicos (5)</t>
  </si>
  <si>
    <t>7.1. Compensação da Receita Antecipada (7.1.1. + 7.1.2.)</t>
  </si>
  <si>
    <t>7.1.1. Retida na Catraca (1.1.1. x Tarifa do Dia)</t>
  </si>
  <si>
    <t>7.1.2. Ajuste de Bordo (1.1.1.2. x Tarifa do Dia)</t>
  </si>
  <si>
    <t>7.2. Ajustes Contratuais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</si>
  <si>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</si>
  <si>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</si>
  <si>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</si>
  <si>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</si>
  <si>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</si>
  <si>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7.2.6. Pagamento por estimativa</t>
  </si>
  <si>
    <t>7.3. Revisão de Remuneração pelo Transporte Coletivo</t>
  </si>
  <si>
    <t>8. Remuneração Líquida a Pagar aos Permissionários (5. + 6.)</t>
  </si>
  <si>
    <t>9. Distribuição da Remuneração entre as Empresas, Cooperativas e Cooperados</t>
  </si>
  <si>
    <t>9.14. Parcela de remuneração repassada diretamente ao cooperado.</t>
  </si>
  <si>
    <t>Pêssego Transportes Ltda</t>
  </si>
  <si>
    <t>Qualibus Qualidade em Transporte Ltda</t>
  </si>
  <si>
    <t>Allianz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</si>
  <si>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</si>
  <si>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</si>
  <si>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</si>
  <si>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</si>
  <si>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</si>
  <si>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9.4. Qualibus</t>
  </si>
  <si>
    <t>9.5. Pêssego Transportes</t>
  </si>
  <si>
    <t>9.6. Allianz  Transportes</t>
  </si>
  <si>
    <t xml:space="preserve">9.7. Move - SP </t>
  </si>
  <si>
    <t>9.8. Imperial Transportes</t>
  </si>
  <si>
    <t>9.9. Transwolff</t>
  </si>
  <si>
    <t>9.10. A2 Transportes</t>
  </si>
  <si>
    <t>9.11. Transwolff</t>
  </si>
  <si>
    <t xml:space="preserve">9.12. Transcap </t>
  </si>
  <si>
    <t>9.13. Alfa Rodobus</t>
  </si>
  <si>
    <t>9.3. Transunião</t>
  </si>
  <si>
    <t>10.4. Qualibus</t>
  </si>
  <si>
    <t>10.5. Pêssego Transportes</t>
  </si>
  <si>
    <t>10.6. Allianz Transportes</t>
  </si>
  <si>
    <t>10.7. Move - SP</t>
  </si>
  <si>
    <t>10.8. Imperial</t>
  </si>
  <si>
    <t>10.9. Transwolff</t>
  </si>
  <si>
    <t>10.10. A2 Transportes</t>
  </si>
  <si>
    <t>10.11. Transwolff</t>
  </si>
  <si>
    <t>10.12. Transcap</t>
  </si>
  <si>
    <t>10.13.  Alfa Rodobus</t>
  </si>
  <si>
    <t>10.3. Transunião</t>
  </si>
  <si>
    <t>5. Remuneração dos Validadores Eletrônicos ( 5.1 x 5.2)</t>
  </si>
  <si>
    <t>6.1. Pelo Transporte de Passageiros (1 x 4.1)</t>
  </si>
  <si>
    <t xml:space="preserve">6.2. Pela instalação dos Validadores Eletrônicos (4.2 x 1) </t>
  </si>
  <si>
    <t>7.2.7. Retenção/Devolução - instalação de  validadores</t>
  </si>
  <si>
    <t>Nota: (1) Tarifa de remuneração de cada cooperativa considerando a aplicação dos fatores de integração e de gratuidade e, também, reequilibrio interno estabelecido e informado pelo consórcio. Não consideram os acertos financeiros previstos no item 7.</t>
  </si>
  <si>
    <t>10. Tarifa de Remuneração por Passageiro (1)</t>
  </si>
  <si>
    <t>Consórcio Transnoroeste</t>
  </si>
  <si>
    <t>9.1. Spencer</t>
  </si>
  <si>
    <t>9.2. Norte Buss</t>
  </si>
  <si>
    <t>10.1. Spencer</t>
  </si>
  <si>
    <t>10.2. Norte Buss</t>
  </si>
  <si>
    <t>6.1. Remuneração pelo Serviço Atende</t>
  </si>
  <si>
    <t>7. Acertos Financeiros (7.1. + 7.2. + 7.3. + 7.4.)</t>
  </si>
  <si>
    <t>7.4. Revisão de Remuneração pelo Serviço Atende</t>
  </si>
  <si>
    <t>OPERAÇÃO 27/06/15 - VENCIMENTO 03/07/15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</si>
</sst>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171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wrapText="1" indent="1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horizontal="center" vertical="center"/>
    </xf>
    <xf numFmtId="172" fontId="43" fillId="0" borderId="10" xfId="52" applyNumberFormat="1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100</xdr:row>
      <xdr:rowOff>0</xdr:rowOff>
    </xdr:from>
    <xdr:to>
      <xdr:col>2</xdr:col>
      <xdr:colOff>914400</xdr:colOff>
      <xdr:row>101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56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914400</xdr:colOff>
      <xdr:row>101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56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914400</xdr:colOff>
      <xdr:row>101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56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P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82" sqref="A82:S82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5" width="9.00390625" style="1" customWidth="1"/>
    <col min="16" max="16" width="15.375" style="1" customWidth="1"/>
    <col min="17" max="17" width="11.125" style="1" bestFit="1" customWidth="1"/>
    <col min="18" max="16384" width="9.00390625" style="1" customWidth="1"/>
  </cols>
  <sheetData>
    <row r="1" spans="1:14" ht="21">
      <c r="A1" s="79" t="s">
        <v>41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1:14" ht="21">
      <c r="A2" s="80" t="s">
        <v>107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</row>
    <row r="3" spans="1:14" ht="23.25" customHeight="1">
      <c r="A3" s="5"/>
      <c r="B3" s="6"/>
      <c r="C3" s="5" t="s">
        <v>0</v>
      </c>
      <c r="D3" s="7">
        <v>3.5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81" t="s">
        <v>1</v>
      </c>
      <c r="B4" s="81" t="s">
        <v>42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2" t="s">
        <v>2</v>
      </c>
    </row>
    <row r="5" spans="1:14" ht="42" customHeight="1">
      <c r="A5" s="81"/>
      <c r="B5" s="4" t="s">
        <v>99</v>
      </c>
      <c r="C5" s="4" t="s">
        <v>99</v>
      </c>
      <c r="D5" s="4" t="s">
        <v>40</v>
      </c>
      <c r="E5" s="4" t="s">
        <v>64</v>
      </c>
      <c r="F5" s="4" t="s">
        <v>63</v>
      </c>
      <c r="G5" s="4" t="s">
        <v>65</v>
      </c>
      <c r="H5" s="4" t="s">
        <v>66</v>
      </c>
      <c r="I5" s="4" t="s">
        <v>67</v>
      </c>
      <c r="J5" s="4" t="s">
        <v>68</v>
      </c>
      <c r="K5" s="4" t="s">
        <v>67</v>
      </c>
      <c r="L5" s="4" t="s">
        <v>69</v>
      </c>
      <c r="M5" s="4" t="s">
        <v>70</v>
      </c>
      <c r="N5" s="81"/>
    </row>
    <row r="6" spans="1:14" ht="20.25" customHeight="1">
      <c r="A6" s="81"/>
      <c r="B6" s="3" t="s">
        <v>28</v>
      </c>
      <c r="C6" s="3" t="s">
        <v>29</v>
      </c>
      <c r="D6" s="3" t="s">
        <v>30</v>
      </c>
      <c r="E6" s="3" t="s">
        <v>31</v>
      </c>
      <c r="F6" s="3" t="s">
        <v>32</v>
      </c>
      <c r="G6" s="3" t="s">
        <v>33</v>
      </c>
      <c r="H6" s="3" t="s">
        <v>39</v>
      </c>
      <c r="I6" s="3" t="s">
        <v>34</v>
      </c>
      <c r="J6" s="3" t="s">
        <v>36</v>
      </c>
      <c r="K6" s="3" t="s">
        <v>35</v>
      </c>
      <c r="L6" s="3" t="s">
        <v>37</v>
      </c>
      <c r="M6" s="3" t="s">
        <v>38</v>
      </c>
      <c r="N6" s="81"/>
    </row>
    <row r="7" spans="1:16" ht="18.75" customHeight="1">
      <c r="A7" s="9" t="s">
        <v>3</v>
      </c>
      <c r="B7" s="10">
        <f>B8+B20+B24</f>
        <v>353354</v>
      </c>
      <c r="C7" s="10">
        <f>C8+C20+C24</f>
        <v>228673</v>
      </c>
      <c r="D7" s="10">
        <f>D8+D20+D24</f>
        <v>274694</v>
      </c>
      <c r="E7" s="10">
        <f>E8+E20+E24</f>
        <v>53024</v>
      </c>
      <c r="F7" s="10">
        <f aca="true" t="shared" si="0" ref="F7:M7">F8+F20+F24</f>
        <v>205309</v>
      </c>
      <c r="G7" s="10">
        <f t="shared" si="0"/>
        <v>337116</v>
      </c>
      <c r="H7" s="10">
        <f t="shared" si="0"/>
        <v>318324</v>
      </c>
      <c r="I7" s="10">
        <f t="shared" si="0"/>
        <v>304423</v>
      </c>
      <c r="J7" s="10">
        <f t="shared" si="0"/>
        <v>221277</v>
      </c>
      <c r="K7" s="10">
        <f t="shared" si="0"/>
        <v>289148</v>
      </c>
      <c r="L7" s="10">
        <f t="shared" si="0"/>
        <v>106985</v>
      </c>
      <c r="M7" s="10">
        <f t="shared" si="0"/>
        <v>52054</v>
      </c>
      <c r="N7" s="10">
        <f>+N8+N20+N24</f>
        <v>2744381</v>
      </c>
      <c r="O7"/>
      <c r="P7" s="39"/>
    </row>
    <row r="8" spans="1:15" ht="18.75" customHeight="1">
      <c r="A8" s="11" t="s">
        <v>27</v>
      </c>
      <c r="B8" s="12">
        <f>+B9+B12+B16</f>
        <v>209016</v>
      </c>
      <c r="C8" s="12">
        <f>+C9+C12+C16</f>
        <v>142342</v>
      </c>
      <c r="D8" s="12">
        <f>+D9+D12+D16</f>
        <v>176947</v>
      </c>
      <c r="E8" s="12">
        <f>+E9+E12+E16</f>
        <v>32969</v>
      </c>
      <c r="F8" s="12">
        <f aca="true" t="shared" si="1" ref="F8:M8">+F9+F12+F16</f>
        <v>125447</v>
      </c>
      <c r="G8" s="12">
        <f t="shared" si="1"/>
        <v>209409</v>
      </c>
      <c r="H8" s="12">
        <f t="shared" si="1"/>
        <v>193301</v>
      </c>
      <c r="I8" s="12">
        <f t="shared" si="1"/>
        <v>183819</v>
      </c>
      <c r="J8" s="12">
        <f t="shared" si="1"/>
        <v>138257</v>
      </c>
      <c r="K8" s="12">
        <f t="shared" si="1"/>
        <v>170556</v>
      </c>
      <c r="L8" s="12">
        <f t="shared" si="1"/>
        <v>67272</v>
      </c>
      <c r="M8" s="12">
        <f t="shared" si="1"/>
        <v>34902</v>
      </c>
      <c r="N8" s="12">
        <f>SUM(B8:M8)</f>
        <v>1684237</v>
      </c>
      <c r="O8"/>
    </row>
    <row r="9" spans="1:15" ht="18.75" customHeight="1">
      <c r="A9" s="13" t="s">
        <v>4</v>
      </c>
      <c r="B9" s="14">
        <v>23340</v>
      </c>
      <c r="C9" s="14">
        <v>22015</v>
      </c>
      <c r="D9" s="14">
        <v>17405</v>
      </c>
      <c r="E9" s="14">
        <v>3585</v>
      </c>
      <c r="F9" s="14">
        <v>12997</v>
      </c>
      <c r="G9" s="14">
        <v>24742</v>
      </c>
      <c r="H9" s="14">
        <v>31341</v>
      </c>
      <c r="I9" s="14">
        <v>15398</v>
      </c>
      <c r="J9" s="14">
        <v>19128</v>
      </c>
      <c r="K9" s="14">
        <v>16913</v>
      </c>
      <c r="L9" s="14">
        <v>10069</v>
      </c>
      <c r="M9" s="14">
        <v>5268</v>
      </c>
      <c r="N9" s="12">
        <f aca="true" t="shared" si="2" ref="N9:N19">SUM(B9:M9)</f>
        <v>202201</v>
      </c>
      <c r="O9"/>
    </row>
    <row r="10" spans="1:15" ht="18.75" customHeight="1">
      <c r="A10" s="15" t="s">
        <v>5</v>
      </c>
      <c r="B10" s="14">
        <f>+B9-B11</f>
        <v>23340</v>
      </c>
      <c r="C10" s="14">
        <f>+C9-C11</f>
        <v>22015</v>
      </c>
      <c r="D10" s="14">
        <f>+D9-D11</f>
        <v>17405</v>
      </c>
      <c r="E10" s="14">
        <f>+E9-E11</f>
        <v>3585</v>
      </c>
      <c r="F10" s="14">
        <f aca="true" t="shared" si="3" ref="F10:M10">+F9-F11</f>
        <v>12997</v>
      </c>
      <c r="G10" s="14">
        <f t="shared" si="3"/>
        <v>24742</v>
      </c>
      <c r="H10" s="14">
        <f t="shared" si="3"/>
        <v>31341</v>
      </c>
      <c r="I10" s="14">
        <f t="shared" si="3"/>
        <v>15398</v>
      </c>
      <c r="J10" s="14">
        <f t="shared" si="3"/>
        <v>19128</v>
      </c>
      <c r="K10" s="14">
        <f t="shared" si="3"/>
        <v>16913</v>
      </c>
      <c r="L10" s="14">
        <f t="shared" si="3"/>
        <v>10069</v>
      </c>
      <c r="M10" s="14">
        <f t="shared" si="3"/>
        <v>5268</v>
      </c>
      <c r="N10" s="12">
        <f t="shared" si="2"/>
        <v>202201</v>
      </c>
      <c r="O10"/>
    </row>
    <row r="11" spans="1:1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</row>
    <row r="12" spans="1:15" ht="18.75" customHeight="1">
      <c r="A12" s="16" t="s">
        <v>22</v>
      </c>
      <c r="B12" s="14">
        <f>B13+B14+B15</f>
        <v>145729</v>
      </c>
      <c r="C12" s="14">
        <f>C13+C14+C15</f>
        <v>96360</v>
      </c>
      <c r="D12" s="14">
        <f>D13+D14+D15</f>
        <v>134763</v>
      </c>
      <c r="E12" s="14">
        <f>E13+E14+E15</f>
        <v>24141</v>
      </c>
      <c r="F12" s="14">
        <f aca="true" t="shared" si="4" ref="F12:M12">F13+F14+F15</f>
        <v>91643</v>
      </c>
      <c r="G12" s="14">
        <f t="shared" si="4"/>
        <v>151017</v>
      </c>
      <c r="H12" s="14">
        <f t="shared" si="4"/>
        <v>133465</v>
      </c>
      <c r="I12" s="14">
        <f t="shared" si="4"/>
        <v>138237</v>
      </c>
      <c r="J12" s="14">
        <f t="shared" si="4"/>
        <v>97447</v>
      </c>
      <c r="K12" s="14">
        <f t="shared" si="4"/>
        <v>124874</v>
      </c>
      <c r="L12" s="14">
        <f t="shared" si="4"/>
        <v>48634</v>
      </c>
      <c r="M12" s="14">
        <f t="shared" si="4"/>
        <v>25797</v>
      </c>
      <c r="N12" s="12">
        <f t="shared" si="2"/>
        <v>1212107</v>
      </c>
      <c r="O12"/>
    </row>
    <row r="13" spans="1:15" ht="18.75" customHeight="1">
      <c r="A13" s="15" t="s">
        <v>7</v>
      </c>
      <c r="B13" s="14">
        <v>76640</v>
      </c>
      <c r="C13" s="14">
        <v>52086</v>
      </c>
      <c r="D13" s="14">
        <v>70111</v>
      </c>
      <c r="E13" s="14">
        <v>12661</v>
      </c>
      <c r="F13" s="14">
        <v>47532</v>
      </c>
      <c r="G13" s="14">
        <v>79738</v>
      </c>
      <c r="H13" s="14">
        <v>72904</v>
      </c>
      <c r="I13" s="14">
        <v>74493</v>
      </c>
      <c r="J13" s="14">
        <v>50535</v>
      </c>
      <c r="K13" s="14">
        <v>64253</v>
      </c>
      <c r="L13" s="14">
        <v>24392</v>
      </c>
      <c r="M13" s="14">
        <v>12767</v>
      </c>
      <c r="N13" s="12">
        <f t="shared" si="2"/>
        <v>638112</v>
      </c>
      <c r="O13"/>
    </row>
    <row r="14" spans="1:15" ht="18.75" customHeight="1">
      <c r="A14" s="15" t="s">
        <v>8</v>
      </c>
      <c r="B14" s="14">
        <v>64216</v>
      </c>
      <c r="C14" s="14">
        <v>40034</v>
      </c>
      <c r="D14" s="14">
        <v>60538</v>
      </c>
      <c r="E14" s="14">
        <v>10397</v>
      </c>
      <c r="F14" s="14">
        <v>40195</v>
      </c>
      <c r="G14" s="14">
        <v>63861</v>
      </c>
      <c r="H14" s="14">
        <v>55280</v>
      </c>
      <c r="I14" s="14">
        <v>59948</v>
      </c>
      <c r="J14" s="14">
        <v>43338</v>
      </c>
      <c r="K14" s="14">
        <v>57026</v>
      </c>
      <c r="L14" s="14">
        <v>22823</v>
      </c>
      <c r="M14" s="14">
        <v>12347</v>
      </c>
      <c r="N14" s="12">
        <f t="shared" si="2"/>
        <v>530003</v>
      </c>
      <c r="O14"/>
    </row>
    <row r="15" spans="1:15" ht="18.75" customHeight="1">
      <c r="A15" s="15" t="s">
        <v>9</v>
      </c>
      <c r="B15" s="14">
        <v>4873</v>
      </c>
      <c r="C15" s="14">
        <v>4240</v>
      </c>
      <c r="D15" s="14">
        <v>4114</v>
      </c>
      <c r="E15" s="14">
        <v>1083</v>
      </c>
      <c r="F15" s="14">
        <v>3916</v>
      </c>
      <c r="G15" s="14">
        <v>7418</v>
      </c>
      <c r="H15" s="14">
        <v>5281</v>
      </c>
      <c r="I15" s="14">
        <v>3796</v>
      </c>
      <c r="J15" s="14">
        <v>3574</v>
      </c>
      <c r="K15" s="14">
        <v>3595</v>
      </c>
      <c r="L15" s="14">
        <v>1419</v>
      </c>
      <c r="M15" s="14">
        <v>683</v>
      </c>
      <c r="N15" s="12">
        <f t="shared" si="2"/>
        <v>43992</v>
      </c>
      <c r="O15"/>
    </row>
    <row r="16" spans="1:14" ht="18.75" customHeight="1">
      <c r="A16" s="16" t="s">
        <v>26</v>
      </c>
      <c r="B16" s="14">
        <f>B17+B18+B19</f>
        <v>39947</v>
      </c>
      <c r="C16" s="14">
        <f>C17+C18+C19</f>
        <v>23967</v>
      </c>
      <c r="D16" s="14">
        <f>D17+D18+D19</f>
        <v>24779</v>
      </c>
      <c r="E16" s="14">
        <f>E17+E18+E19</f>
        <v>5243</v>
      </c>
      <c r="F16" s="14">
        <f aca="true" t="shared" si="5" ref="F16:M16">F17+F18+F19</f>
        <v>20807</v>
      </c>
      <c r="G16" s="14">
        <f t="shared" si="5"/>
        <v>33650</v>
      </c>
      <c r="H16" s="14">
        <f t="shared" si="5"/>
        <v>28495</v>
      </c>
      <c r="I16" s="14">
        <f t="shared" si="5"/>
        <v>30184</v>
      </c>
      <c r="J16" s="14">
        <f t="shared" si="5"/>
        <v>21682</v>
      </c>
      <c r="K16" s="14">
        <f t="shared" si="5"/>
        <v>28769</v>
      </c>
      <c r="L16" s="14">
        <f t="shared" si="5"/>
        <v>8569</v>
      </c>
      <c r="M16" s="14">
        <f t="shared" si="5"/>
        <v>3837</v>
      </c>
      <c r="N16" s="12">
        <f t="shared" si="2"/>
        <v>269929</v>
      </c>
    </row>
    <row r="17" spans="1:15" ht="18.75" customHeight="1">
      <c r="A17" s="15" t="s">
        <v>23</v>
      </c>
      <c r="B17" s="14">
        <v>6106</v>
      </c>
      <c r="C17" s="14">
        <v>4028</v>
      </c>
      <c r="D17" s="14">
        <v>4456</v>
      </c>
      <c r="E17" s="14">
        <v>951</v>
      </c>
      <c r="F17" s="14">
        <v>3828</v>
      </c>
      <c r="G17" s="14">
        <v>6692</v>
      </c>
      <c r="H17" s="14">
        <v>6009</v>
      </c>
      <c r="I17" s="14">
        <v>5619</v>
      </c>
      <c r="J17" s="14">
        <v>4064</v>
      </c>
      <c r="K17" s="14">
        <v>5320</v>
      </c>
      <c r="L17" s="14">
        <v>1646</v>
      </c>
      <c r="M17" s="14">
        <v>670</v>
      </c>
      <c r="N17" s="12">
        <f t="shared" si="2"/>
        <v>49389</v>
      </c>
      <c r="O17"/>
    </row>
    <row r="18" spans="1:15" ht="18.75" customHeight="1">
      <c r="A18" s="15" t="s">
        <v>24</v>
      </c>
      <c r="B18" s="14">
        <v>1620</v>
      </c>
      <c r="C18" s="14">
        <v>826</v>
      </c>
      <c r="D18" s="14">
        <v>1482</v>
      </c>
      <c r="E18" s="14">
        <v>241</v>
      </c>
      <c r="F18" s="14">
        <v>987</v>
      </c>
      <c r="G18" s="14">
        <v>1458</v>
      </c>
      <c r="H18" s="14">
        <v>1533</v>
      </c>
      <c r="I18" s="14">
        <v>1307</v>
      </c>
      <c r="J18" s="14">
        <v>1035</v>
      </c>
      <c r="K18" s="14">
        <v>1908</v>
      </c>
      <c r="L18" s="14">
        <v>451</v>
      </c>
      <c r="M18" s="14">
        <v>227</v>
      </c>
      <c r="N18" s="12">
        <f t="shared" si="2"/>
        <v>13075</v>
      </c>
      <c r="O18"/>
    </row>
    <row r="19" spans="1:15" ht="18.75" customHeight="1">
      <c r="A19" s="15" t="s">
        <v>25</v>
      </c>
      <c r="B19" s="14">
        <v>32221</v>
      </c>
      <c r="C19" s="14">
        <v>19113</v>
      </c>
      <c r="D19" s="14">
        <v>18841</v>
      </c>
      <c r="E19" s="14">
        <v>4051</v>
      </c>
      <c r="F19" s="14">
        <v>15992</v>
      </c>
      <c r="G19" s="14">
        <v>25500</v>
      </c>
      <c r="H19" s="14">
        <v>20953</v>
      </c>
      <c r="I19" s="14">
        <v>23258</v>
      </c>
      <c r="J19" s="14">
        <v>16583</v>
      </c>
      <c r="K19" s="14">
        <v>21541</v>
      </c>
      <c r="L19" s="14">
        <v>6472</v>
      </c>
      <c r="M19" s="14">
        <v>2940</v>
      </c>
      <c r="N19" s="12">
        <f t="shared" si="2"/>
        <v>207465</v>
      </c>
      <c r="O19"/>
    </row>
    <row r="20" spans="1:15" ht="18.75" customHeight="1">
      <c r="A20" s="17" t="s">
        <v>10</v>
      </c>
      <c r="B20" s="18">
        <f>B21+B22+B23</f>
        <v>100623</v>
      </c>
      <c r="C20" s="18">
        <f>C21+C22+C23</f>
        <v>54777</v>
      </c>
      <c r="D20" s="18">
        <f>D21+D22+D23</f>
        <v>64015</v>
      </c>
      <c r="E20" s="18">
        <f>E21+E22+E23</f>
        <v>12043</v>
      </c>
      <c r="F20" s="18">
        <f aca="true" t="shared" si="6" ref="F20:M20">F21+F22+F23</f>
        <v>48920</v>
      </c>
      <c r="G20" s="18">
        <f t="shared" si="6"/>
        <v>79155</v>
      </c>
      <c r="H20" s="18">
        <f t="shared" si="6"/>
        <v>81646</v>
      </c>
      <c r="I20" s="18">
        <f t="shared" si="6"/>
        <v>87902</v>
      </c>
      <c r="J20" s="18">
        <f t="shared" si="6"/>
        <v>55224</v>
      </c>
      <c r="K20" s="18">
        <f t="shared" si="6"/>
        <v>91596</v>
      </c>
      <c r="L20" s="18">
        <f t="shared" si="6"/>
        <v>30737</v>
      </c>
      <c r="M20" s="18">
        <f t="shared" si="6"/>
        <v>13968</v>
      </c>
      <c r="N20" s="12">
        <f aca="true" t="shared" si="7" ref="N20:N26">SUM(B20:M20)</f>
        <v>720606</v>
      </c>
      <c r="O20"/>
    </row>
    <row r="21" spans="1:15" ht="18.75" customHeight="1">
      <c r="A21" s="13" t="s">
        <v>11</v>
      </c>
      <c r="B21" s="14">
        <v>57468</v>
      </c>
      <c r="C21" s="14">
        <v>33948</v>
      </c>
      <c r="D21" s="14">
        <v>37534</v>
      </c>
      <c r="E21" s="14">
        <v>7063</v>
      </c>
      <c r="F21" s="14">
        <v>28679</v>
      </c>
      <c r="G21" s="14">
        <v>47754</v>
      </c>
      <c r="H21" s="14">
        <v>50218</v>
      </c>
      <c r="I21" s="14">
        <v>51571</v>
      </c>
      <c r="J21" s="14">
        <v>32039</v>
      </c>
      <c r="K21" s="14">
        <v>50590</v>
      </c>
      <c r="L21" s="14">
        <v>17039</v>
      </c>
      <c r="M21" s="14">
        <v>7712</v>
      </c>
      <c r="N21" s="12">
        <f t="shared" si="7"/>
        <v>421615</v>
      </c>
      <c r="O21"/>
    </row>
    <row r="22" spans="1:15" ht="18.75" customHeight="1">
      <c r="A22" s="13" t="s">
        <v>12</v>
      </c>
      <c r="B22" s="14">
        <v>40616</v>
      </c>
      <c r="C22" s="14">
        <v>19026</v>
      </c>
      <c r="D22" s="14">
        <v>24818</v>
      </c>
      <c r="E22" s="14">
        <v>4552</v>
      </c>
      <c r="F22" s="14">
        <v>18562</v>
      </c>
      <c r="G22" s="14">
        <v>28355</v>
      </c>
      <c r="H22" s="14">
        <v>29077</v>
      </c>
      <c r="I22" s="14">
        <v>34379</v>
      </c>
      <c r="J22" s="14">
        <v>21599</v>
      </c>
      <c r="K22" s="14">
        <v>39008</v>
      </c>
      <c r="L22" s="14">
        <v>12923</v>
      </c>
      <c r="M22" s="14">
        <v>5951</v>
      </c>
      <c r="N22" s="12">
        <f t="shared" si="7"/>
        <v>278866</v>
      </c>
      <c r="O22"/>
    </row>
    <row r="23" spans="1:15" ht="18.75" customHeight="1">
      <c r="A23" s="13" t="s">
        <v>13</v>
      </c>
      <c r="B23" s="14">
        <v>2539</v>
      </c>
      <c r="C23" s="14">
        <v>1803</v>
      </c>
      <c r="D23" s="14">
        <v>1663</v>
      </c>
      <c r="E23" s="14">
        <v>428</v>
      </c>
      <c r="F23" s="14">
        <v>1679</v>
      </c>
      <c r="G23" s="14">
        <v>3046</v>
      </c>
      <c r="H23" s="14">
        <v>2351</v>
      </c>
      <c r="I23" s="14">
        <v>1952</v>
      </c>
      <c r="J23" s="14">
        <v>1586</v>
      </c>
      <c r="K23" s="14">
        <v>1998</v>
      </c>
      <c r="L23" s="14">
        <v>775</v>
      </c>
      <c r="M23" s="14">
        <v>305</v>
      </c>
      <c r="N23" s="12">
        <f t="shared" si="7"/>
        <v>20125</v>
      </c>
      <c r="O23"/>
    </row>
    <row r="24" spans="1:15" ht="18.75" customHeight="1">
      <c r="A24" s="17" t="s">
        <v>14</v>
      </c>
      <c r="B24" s="14">
        <f>B25+B26</f>
        <v>43715</v>
      </c>
      <c r="C24" s="14">
        <f>C25+C26</f>
        <v>31554</v>
      </c>
      <c r="D24" s="14">
        <f>D25+D26</f>
        <v>33732</v>
      </c>
      <c r="E24" s="14">
        <f>E25+E26</f>
        <v>8012</v>
      </c>
      <c r="F24" s="14">
        <f aca="true" t="shared" si="8" ref="F24:M24">F25+F26</f>
        <v>30942</v>
      </c>
      <c r="G24" s="14">
        <f t="shared" si="8"/>
        <v>48552</v>
      </c>
      <c r="H24" s="14">
        <f t="shared" si="8"/>
        <v>43377</v>
      </c>
      <c r="I24" s="14">
        <f t="shared" si="8"/>
        <v>32702</v>
      </c>
      <c r="J24" s="14">
        <f t="shared" si="8"/>
        <v>27796</v>
      </c>
      <c r="K24" s="14">
        <f t="shared" si="8"/>
        <v>26996</v>
      </c>
      <c r="L24" s="14">
        <f t="shared" si="8"/>
        <v>8976</v>
      </c>
      <c r="M24" s="14">
        <f t="shared" si="8"/>
        <v>3184</v>
      </c>
      <c r="N24" s="12">
        <f t="shared" si="7"/>
        <v>339538</v>
      </c>
      <c r="O24"/>
    </row>
    <row r="25" spans="1:15" ht="18.75" customHeight="1">
      <c r="A25" s="13" t="s">
        <v>15</v>
      </c>
      <c r="B25" s="14">
        <v>27978</v>
      </c>
      <c r="C25" s="14">
        <v>20195</v>
      </c>
      <c r="D25" s="14">
        <v>21588</v>
      </c>
      <c r="E25" s="14">
        <v>5128</v>
      </c>
      <c r="F25" s="14">
        <v>19803</v>
      </c>
      <c r="G25" s="14">
        <v>31073</v>
      </c>
      <c r="H25" s="14">
        <v>27761</v>
      </c>
      <c r="I25" s="14">
        <v>20929</v>
      </c>
      <c r="J25" s="14">
        <v>17789</v>
      </c>
      <c r="K25" s="14">
        <v>17277</v>
      </c>
      <c r="L25" s="14">
        <v>5745</v>
      </c>
      <c r="M25" s="14">
        <v>2038</v>
      </c>
      <c r="N25" s="12">
        <f t="shared" si="7"/>
        <v>217304</v>
      </c>
      <c r="O25"/>
    </row>
    <row r="26" spans="1:15" ht="18.75" customHeight="1">
      <c r="A26" s="13" t="s">
        <v>16</v>
      </c>
      <c r="B26" s="14">
        <v>15737</v>
      </c>
      <c r="C26" s="14">
        <v>11359</v>
      </c>
      <c r="D26" s="14">
        <v>12144</v>
      </c>
      <c r="E26" s="14">
        <v>2884</v>
      </c>
      <c r="F26" s="14">
        <v>11139</v>
      </c>
      <c r="G26" s="14">
        <v>17479</v>
      </c>
      <c r="H26" s="14">
        <v>15616</v>
      </c>
      <c r="I26" s="14">
        <v>11773</v>
      </c>
      <c r="J26" s="14">
        <v>10007</v>
      </c>
      <c r="K26" s="14">
        <v>9719</v>
      </c>
      <c r="L26" s="14">
        <v>3231</v>
      </c>
      <c r="M26" s="14">
        <v>1146</v>
      </c>
      <c r="N26" s="12">
        <f t="shared" si="7"/>
        <v>122234</v>
      </c>
      <c r="O26"/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ht="18.75" customHeight="1">
      <c r="A28" s="2" t="s">
        <v>20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1"/>
    </row>
    <row r="29" spans="1:15" ht="18.75" customHeight="1">
      <c r="A29" s="17" t="s">
        <v>17</v>
      </c>
      <c r="B29" s="22">
        <v>0.9969</v>
      </c>
      <c r="C29" s="22">
        <v>1</v>
      </c>
      <c r="D29" s="22">
        <v>1</v>
      </c>
      <c r="E29" s="22">
        <v>1</v>
      </c>
      <c r="F29" s="22">
        <v>1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>
        <v>1</v>
      </c>
      <c r="M29" s="22">
        <v>1</v>
      </c>
      <c r="N29" s="73"/>
      <c r="O29"/>
    </row>
    <row r="30" spans="1:15" ht="18.75" customHeight="1">
      <c r="A30" s="17" t="s">
        <v>18</v>
      </c>
      <c r="B30" s="22">
        <v>0.9808</v>
      </c>
      <c r="C30" s="22">
        <v>0.9435</v>
      </c>
      <c r="D30" s="22">
        <v>1</v>
      </c>
      <c r="E30" s="22">
        <v>0.9386</v>
      </c>
      <c r="F30" s="22">
        <v>1</v>
      </c>
      <c r="G30" s="22">
        <v>1</v>
      </c>
      <c r="H30" s="22">
        <v>0.97</v>
      </c>
      <c r="I30" s="22">
        <v>0.9602</v>
      </c>
      <c r="J30" s="22">
        <v>0.9804</v>
      </c>
      <c r="K30" s="22">
        <v>0.9806</v>
      </c>
      <c r="L30" s="22">
        <v>0.9718</v>
      </c>
      <c r="M30" s="22">
        <v>1</v>
      </c>
      <c r="N30" s="74"/>
      <c r="O30"/>
    </row>
    <row r="31" spans="1:14" ht="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8.75" customHeight="1">
      <c r="A32" s="59" t="s">
        <v>43</v>
      </c>
      <c r="B32" s="23">
        <f>(((+B$8+B$20)*B$29)+(B$24*B$30))/B$7</f>
        <v>0.9949081971620529</v>
      </c>
      <c r="C32" s="23">
        <f aca="true" t="shared" si="9" ref="C32:M32">(((+C$8+C$20)*C$29)+(C$24*C$30))/C$7</f>
        <v>0.9922037101013237</v>
      </c>
      <c r="D32" s="23">
        <f t="shared" si="9"/>
        <v>1</v>
      </c>
      <c r="E32" s="23">
        <f t="shared" si="9"/>
        <v>0.9907223747736873</v>
      </c>
      <c r="F32" s="23">
        <f t="shared" si="9"/>
        <v>1</v>
      </c>
      <c r="G32" s="23">
        <f t="shared" si="9"/>
        <v>1</v>
      </c>
      <c r="H32" s="23">
        <f t="shared" si="9"/>
        <v>0.9959119953255174</v>
      </c>
      <c r="I32" s="23">
        <f t="shared" si="9"/>
        <v>0.9957245687743698</v>
      </c>
      <c r="J32" s="23">
        <f t="shared" si="9"/>
        <v>0.997537920344184</v>
      </c>
      <c r="K32" s="23">
        <f t="shared" si="9"/>
        <v>0.9981887393307235</v>
      </c>
      <c r="L32" s="23">
        <f t="shared" si="9"/>
        <v>0.9976340309389167</v>
      </c>
      <c r="M32" s="23">
        <f t="shared" si="9"/>
        <v>1</v>
      </c>
      <c r="N32" s="21"/>
    </row>
    <row r="33" spans="1:14" ht="15" customHeight="1">
      <c r="A33" s="1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15" ht="18.75" customHeight="1">
      <c r="A34" s="2" t="s">
        <v>19</v>
      </c>
      <c r="B34" s="26">
        <v>1.7639</v>
      </c>
      <c r="C34" s="26">
        <v>1.7043</v>
      </c>
      <c r="D34" s="26">
        <v>1.5792</v>
      </c>
      <c r="E34" s="26">
        <v>2.0202</v>
      </c>
      <c r="F34" s="26">
        <v>1.8419</v>
      </c>
      <c r="G34" s="26">
        <v>1.4606</v>
      </c>
      <c r="H34" s="26">
        <v>1.7043</v>
      </c>
      <c r="I34" s="26">
        <v>1.6637</v>
      </c>
      <c r="J34" s="26">
        <v>1.8737</v>
      </c>
      <c r="K34" s="26">
        <v>1.7915</v>
      </c>
      <c r="L34" s="26">
        <v>2.1278</v>
      </c>
      <c r="M34" s="26">
        <v>2.089</v>
      </c>
      <c r="N34" s="75"/>
      <c r="O34"/>
    </row>
    <row r="35" spans="1:14" ht="18.75" customHeight="1">
      <c r="A35" s="17" t="s">
        <v>21</v>
      </c>
      <c r="B35" s="26">
        <f>B32*B34</f>
        <v>1.754918568974145</v>
      </c>
      <c r="C35" s="26">
        <f>C32*C34</f>
        <v>1.6910127831256858</v>
      </c>
      <c r="D35" s="26">
        <f>D32*D34</f>
        <v>1.5792</v>
      </c>
      <c r="E35" s="26">
        <f>E32*E34</f>
        <v>2.001457341517803</v>
      </c>
      <c r="F35" s="26">
        <f aca="true" t="shared" si="10" ref="F35:M35">F32*F34</f>
        <v>1.8419</v>
      </c>
      <c r="G35" s="26">
        <f t="shared" si="10"/>
        <v>1.4606</v>
      </c>
      <c r="H35" s="26">
        <f t="shared" si="10"/>
        <v>1.6973328136332793</v>
      </c>
      <c r="I35" s="26">
        <f t="shared" si="10"/>
        <v>1.656586965069919</v>
      </c>
      <c r="J35" s="26">
        <f t="shared" si="10"/>
        <v>1.8690868013488975</v>
      </c>
      <c r="K35" s="26">
        <f t="shared" si="10"/>
        <v>1.7882551265109912</v>
      </c>
      <c r="L35" s="26">
        <f t="shared" si="10"/>
        <v>2.122765691031827</v>
      </c>
      <c r="M35" s="26">
        <f t="shared" si="10"/>
        <v>2.089</v>
      </c>
      <c r="N35" s="27"/>
    </row>
    <row r="36" spans="1:15" ht="18.75" customHeight="1">
      <c r="A36" s="61" t="s">
        <v>44</v>
      </c>
      <c r="B36" s="26">
        <v>-0.0043970919</v>
      </c>
      <c r="C36" s="26">
        <v>-0.0055563621</v>
      </c>
      <c r="D36" s="26">
        <v>-0.00518616</v>
      </c>
      <c r="E36" s="26">
        <v>-0.0038192139</v>
      </c>
      <c r="F36" s="26">
        <v>-0.00394965</v>
      </c>
      <c r="G36" s="26">
        <v>-0.0035512</v>
      </c>
      <c r="H36" s="26">
        <v>-0.0037945929</v>
      </c>
      <c r="I36" s="26">
        <v>-0.0031191139</v>
      </c>
      <c r="J36" s="26">
        <v>-0.0004203781</v>
      </c>
      <c r="K36" s="26">
        <v>-0.0029480059</v>
      </c>
      <c r="L36" s="26">
        <v>-0.0059096135</v>
      </c>
      <c r="M36" s="26">
        <v>-0.0067728</v>
      </c>
      <c r="N36" s="76"/>
      <c r="O36"/>
    </row>
    <row r="37" spans="1:14" ht="15" customHeight="1">
      <c r="A37" s="61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3"/>
    </row>
    <row r="38" spans="1:14" ht="18.75" customHeight="1">
      <c r="A38" s="64" t="s">
        <v>93</v>
      </c>
      <c r="B38" s="65">
        <f aca="true" t="shared" si="11" ref="B38:M38">B39*B40</f>
        <v>2482.4</v>
      </c>
      <c r="C38" s="65">
        <f t="shared" si="11"/>
        <v>2495.2400000000002</v>
      </c>
      <c r="D38" s="65">
        <f t="shared" si="11"/>
        <v>2157.1200000000003</v>
      </c>
      <c r="E38" s="65">
        <f t="shared" si="11"/>
        <v>423.72</v>
      </c>
      <c r="F38" s="65">
        <f t="shared" si="11"/>
        <v>1433.8000000000002</v>
      </c>
      <c r="G38" s="65">
        <f t="shared" si="11"/>
        <v>1968.8000000000002</v>
      </c>
      <c r="H38" s="65">
        <f t="shared" si="11"/>
        <v>2101.48</v>
      </c>
      <c r="I38" s="65">
        <f t="shared" si="11"/>
        <v>1498</v>
      </c>
      <c r="J38" s="65">
        <f t="shared" si="11"/>
        <v>149.8</v>
      </c>
      <c r="K38" s="65">
        <f t="shared" si="11"/>
        <v>1313.96</v>
      </c>
      <c r="L38" s="65">
        <f t="shared" si="11"/>
        <v>1091.4</v>
      </c>
      <c r="M38" s="65">
        <f t="shared" si="11"/>
        <v>710.48</v>
      </c>
      <c r="N38" s="28">
        <f>SUM(B38:M38)</f>
        <v>17826.2</v>
      </c>
    </row>
    <row r="39" spans="1:15" ht="18.75" customHeight="1">
      <c r="A39" s="61" t="s">
        <v>46</v>
      </c>
      <c r="B39" s="67">
        <v>580</v>
      </c>
      <c r="C39" s="67">
        <v>583</v>
      </c>
      <c r="D39" s="67">
        <v>504</v>
      </c>
      <c r="E39" s="67">
        <v>99</v>
      </c>
      <c r="F39" s="67">
        <v>335</v>
      </c>
      <c r="G39" s="67">
        <v>460</v>
      </c>
      <c r="H39" s="67">
        <v>491</v>
      </c>
      <c r="I39" s="67">
        <v>350</v>
      </c>
      <c r="J39" s="67">
        <v>35</v>
      </c>
      <c r="K39" s="67">
        <v>307</v>
      </c>
      <c r="L39" s="67">
        <v>255</v>
      </c>
      <c r="M39" s="67">
        <v>166</v>
      </c>
      <c r="N39" s="12">
        <f>SUM(B39:M39)</f>
        <v>4165</v>
      </c>
      <c r="O39"/>
    </row>
    <row r="40" spans="1:15" ht="18.75" customHeight="1">
      <c r="A40" s="61" t="s">
        <v>47</v>
      </c>
      <c r="B40" s="63">
        <v>4.28</v>
      </c>
      <c r="C40" s="63">
        <v>4.28</v>
      </c>
      <c r="D40" s="63">
        <v>4.28</v>
      </c>
      <c r="E40" s="63">
        <v>4.28</v>
      </c>
      <c r="F40" s="63">
        <v>4.28</v>
      </c>
      <c r="G40" s="63">
        <v>4.28</v>
      </c>
      <c r="H40" s="63">
        <v>4.28</v>
      </c>
      <c r="I40" s="63">
        <v>4.28</v>
      </c>
      <c r="J40" s="63">
        <v>4.28</v>
      </c>
      <c r="K40" s="63">
        <v>4.28</v>
      </c>
      <c r="L40" s="63">
        <v>4.28</v>
      </c>
      <c r="M40" s="63">
        <v>4.28</v>
      </c>
      <c r="N40" s="63"/>
      <c r="O40"/>
    </row>
    <row r="41" spans="1:14" ht="15" customHeight="1">
      <c r="A41" s="61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3"/>
    </row>
    <row r="42" spans="1:14" ht="18.75" customHeight="1">
      <c r="A42" s="68" t="s">
        <v>45</v>
      </c>
      <c r="B42" s="69">
        <f>B43+B44+B45+B46</f>
        <v>621036.1660100576</v>
      </c>
      <c r="C42" s="69">
        <f aca="true" t="shared" si="12" ref="C42:M42">C43+C44+C45+C46</f>
        <v>387913.61616520665</v>
      </c>
      <c r="D42" s="69">
        <f t="shared" si="12"/>
        <v>443883.32776496</v>
      </c>
      <c r="E42" s="69">
        <f t="shared" si="12"/>
        <v>106346.4840788064</v>
      </c>
      <c r="F42" s="69">
        <f t="shared" si="12"/>
        <v>378781.54840815</v>
      </c>
      <c r="G42" s="69">
        <f t="shared" si="12"/>
        <v>493163.2632608</v>
      </c>
      <c r="H42" s="69">
        <f t="shared" si="12"/>
        <v>541195.3405767004</v>
      </c>
      <c r="I42" s="69">
        <f t="shared" si="12"/>
        <v>504851.64365670027</v>
      </c>
      <c r="J42" s="69">
        <f t="shared" si="12"/>
        <v>413642.7001372463</v>
      </c>
      <c r="K42" s="69">
        <f t="shared" si="12"/>
        <v>517531.9433104269</v>
      </c>
      <c r="L42" s="69">
        <f t="shared" si="12"/>
        <v>227563.24745474252</v>
      </c>
      <c r="M42" s="69">
        <f t="shared" si="12"/>
        <v>109098.7346688</v>
      </c>
      <c r="N42" s="69">
        <f>N43+N44+N45+N46</f>
        <v>4745008.015492597</v>
      </c>
    </row>
    <row r="43" spans="1:14" ht="18.75" customHeight="1">
      <c r="A43" s="66" t="s">
        <v>94</v>
      </c>
      <c r="B43" s="63">
        <f aca="true" t="shared" si="13" ref="B43:H43">B35*B7</f>
        <v>620107.4960212901</v>
      </c>
      <c r="C43" s="63">
        <f t="shared" si="13"/>
        <v>386688.9661557</v>
      </c>
      <c r="D43" s="63">
        <f t="shared" si="13"/>
        <v>433796.7648</v>
      </c>
      <c r="E43" s="63">
        <f t="shared" si="13"/>
        <v>106125.27407664</v>
      </c>
      <c r="F43" s="63">
        <f t="shared" si="13"/>
        <v>378158.6471</v>
      </c>
      <c r="G43" s="63">
        <f t="shared" si="13"/>
        <v>492391.6296</v>
      </c>
      <c r="H43" s="63">
        <f t="shared" si="13"/>
        <v>540301.770567</v>
      </c>
      <c r="I43" s="63">
        <f>I35*I7</f>
        <v>504303.17366747995</v>
      </c>
      <c r="J43" s="63">
        <f>J35*J7</f>
        <v>413585.92014208</v>
      </c>
      <c r="K43" s="63">
        <f>K35*K7</f>
        <v>517070.3933204001</v>
      </c>
      <c r="L43" s="63">
        <f>L35*L7</f>
        <v>227104.08745504002</v>
      </c>
      <c r="M43" s="63">
        <f>M35*M7</f>
        <v>108740.806</v>
      </c>
      <c r="N43" s="65">
        <f>SUM(B43:M43)</f>
        <v>4728374.92890563</v>
      </c>
    </row>
    <row r="44" spans="1:14" ht="18.75" customHeight="1">
      <c r="A44" s="66" t="s">
        <v>95</v>
      </c>
      <c r="B44" s="63">
        <f aca="true" t="shared" si="14" ref="B44:M44">B36*B7</f>
        <v>-1553.7300112326002</v>
      </c>
      <c r="C44" s="63">
        <f t="shared" si="14"/>
        <v>-1270.5899904933</v>
      </c>
      <c r="D44" s="63">
        <f t="shared" si="14"/>
        <v>-1424.60703504</v>
      </c>
      <c r="E44" s="63">
        <f t="shared" si="14"/>
        <v>-202.5099978336</v>
      </c>
      <c r="F44" s="63">
        <f t="shared" si="14"/>
        <v>-810.89869185</v>
      </c>
      <c r="G44" s="63">
        <f t="shared" si="14"/>
        <v>-1197.1663392</v>
      </c>
      <c r="H44" s="63">
        <f t="shared" si="14"/>
        <v>-1207.9099902996</v>
      </c>
      <c r="I44" s="63">
        <f t="shared" si="14"/>
        <v>-949.5300107797</v>
      </c>
      <c r="J44" s="63">
        <f t="shared" si="14"/>
        <v>-93.0200048337</v>
      </c>
      <c r="K44" s="63">
        <f t="shared" si="14"/>
        <v>-852.4100099732</v>
      </c>
      <c r="L44" s="63">
        <f t="shared" si="14"/>
        <v>-632.2400002975</v>
      </c>
      <c r="M44" s="63">
        <f t="shared" si="14"/>
        <v>-352.5513312</v>
      </c>
      <c r="N44" s="28">
        <f>SUM(B44:M44)</f>
        <v>-10547.163413033199</v>
      </c>
    </row>
    <row r="45" spans="1:14" ht="18.75" customHeight="1">
      <c r="A45" s="66" t="s">
        <v>48</v>
      </c>
      <c r="B45" s="63">
        <f aca="true" t="shared" si="15" ref="B45:M45">B38</f>
        <v>2482.4</v>
      </c>
      <c r="C45" s="63">
        <f t="shared" si="15"/>
        <v>2495.2400000000002</v>
      </c>
      <c r="D45" s="63">
        <f t="shared" si="15"/>
        <v>2157.1200000000003</v>
      </c>
      <c r="E45" s="63">
        <f t="shared" si="15"/>
        <v>423.72</v>
      </c>
      <c r="F45" s="63">
        <f t="shared" si="15"/>
        <v>1433.8000000000002</v>
      </c>
      <c r="G45" s="63">
        <f t="shared" si="15"/>
        <v>1968.8000000000002</v>
      </c>
      <c r="H45" s="63">
        <f t="shared" si="15"/>
        <v>2101.48</v>
      </c>
      <c r="I45" s="63">
        <f t="shared" si="15"/>
        <v>1498</v>
      </c>
      <c r="J45" s="63">
        <f t="shared" si="15"/>
        <v>149.8</v>
      </c>
      <c r="K45" s="63">
        <f t="shared" si="15"/>
        <v>1313.96</v>
      </c>
      <c r="L45" s="63">
        <f t="shared" si="15"/>
        <v>1091.4</v>
      </c>
      <c r="M45" s="63">
        <f t="shared" si="15"/>
        <v>710.48</v>
      </c>
      <c r="N45" s="65">
        <f>SUM(B45:M45)</f>
        <v>17826.2</v>
      </c>
    </row>
    <row r="46" spans="1:14" ht="18.75" customHeight="1">
      <c r="A46" s="2" t="s">
        <v>104</v>
      </c>
      <c r="B46" s="63">
        <v>0</v>
      </c>
      <c r="C46" s="63">
        <v>0</v>
      </c>
      <c r="D46" s="63">
        <v>9354.05</v>
      </c>
      <c r="E46" s="63">
        <v>0</v>
      </c>
      <c r="F46" s="63">
        <v>0</v>
      </c>
      <c r="G46" s="63">
        <v>0</v>
      </c>
      <c r="H46" s="63">
        <v>0</v>
      </c>
      <c r="I46" s="63">
        <v>0</v>
      </c>
      <c r="J46" s="63">
        <v>0</v>
      </c>
      <c r="K46" s="63">
        <v>0</v>
      </c>
      <c r="L46" s="63">
        <v>0</v>
      </c>
      <c r="M46" s="63">
        <v>0</v>
      </c>
      <c r="N46" s="65">
        <f>SUM(B46:M46)</f>
        <v>9354.05</v>
      </c>
    </row>
    <row r="47" spans="1:14" ht="15" customHeight="1">
      <c r="A47" s="13"/>
      <c r="B47" s="20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60"/>
    </row>
    <row r="48" spans="1:16" ht="18.75" customHeight="1">
      <c r="A48" s="2" t="s">
        <v>105</v>
      </c>
      <c r="B48" s="28">
        <f>+B49+B52+B60+B61</f>
        <v>-82674.4</v>
      </c>
      <c r="C48" s="28">
        <f aca="true" t="shared" si="16" ref="C48:M48">+C49+C52+C60+C61</f>
        <v>-77172.34</v>
      </c>
      <c r="D48" s="28">
        <f t="shared" si="16"/>
        <v>-61020.22</v>
      </c>
      <c r="E48" s="28">
        <f t="shared" si="16"/>
        <v>-12851.38</v>
      </c>
      <c r="F48" s="28">
        <f t="shared" si="16"/>
        <v>-46238.5</v>
      </c>
      <c r="G48" s="28">
        <f t="shared" si="16"/>
        <v>-87346</v>
      </c>
      <c r="H48" s="28">
        <f t="shared" si="16"/>
        <v>-109975.98</v>
      </c>
      <c r="I48" s="28">
        <f t="shared" si="16"/>
        <v>-55544.32</v>
      </c>
      <c r="J48" s="28">
        <f t="shared" si="16"/>
        <v>-80122.24</v>
      </c>
      <c r="K48" s="28">
        <f t="shared" si="16"/>
        <v>-63082.22</v>
      </c>
      <c r="L48" s="28">
        <f t="shared" si="16"/>
        <v>-35506.86</v>
      </c>
      <c r="M48" s="28">
        <f t="shared" si="16"/>
        <v>-18489.36</v>
      </c>
      <c r="N48" s="28">
        <f>+N49+N52+N60+N61</f>
        <v>-730023.82</v>
      </c>
      <c r="P48" s="40"/>
    </row>
    <row r="49" spans="1:16" ht="18.75" customHeight="1">
      <c r="A49" s="17" t="s">
        <v>49</v>
      </c>
      <c r="B49" s="29">
        <f>B50+B51</f>
        <v>-81690</v>
      </c>
      <c r="C49" s="29">
        <f>C50+C51</f>
        <v>-77052.5</v>
      </c>
      <c r="D49" s="29">
        <f>D50+D51</f>
        <v>-60917.5</v>
      </c>
      <c r="E49" s="29">
        <f>E50+E51</f>
        <v>-12547.5</v>
      </c>
      <c r="F49" s="29">
        <f aca="true" t="shared" si="17" ref="F49:M49">F50+F51</f>
        <v>-45489.5</v>
      </c>
      <c r="G49" s="29">
        <f t="shared" si="17"/>
        <v>-86597</v>
      </c>
      <c r="H49" s="29">
        <f t="shared" si="17"/>
        <v>-109693.5</v>
      </c>
      <c r="I49" s="29">
        <f t="shared" si="17"/>
        <v>-53893</v>
      </c>
      <c r="J49" s="29">
        <f t="shared" si="17"/>
        <v>-66948</v>
      </c>
      <c r="K49" s="29">
        <f t="shared" si="17"/>
        <v>-59195.5</v>
      </c>
      <c r="L49" s="29">
        <f t="shared" si="17"/>
        <v>-35241.5</v>
      </c>
      <c r="M49" s="29">
        <f t="shared" si="17"/>
        <v>-18438</v>
      </c>
      <c r="N49" s="28">
        <f aca="true" t="shared" si="18" ref="N49:N61">SUM(B49:M49)</f>
        <v>-707703.5</v>
      </c>
      <c r="P49" s="40"/>
    </row>
    <row r="50" spans="1:16" ht="18.75" customHeight="1">
      <c r="A50" s="13" t="s">
        <v>50</v>
      </c>
      <c r="B50" s="20">
        <f>ROUND(-B9*$D$3,2)</f>
        <v>-81690</v>
      </c>
      <c r="C50" s="20">
        <f>ROUND(-C9*$D$3,2)</f>
        <v>-77052.5</v>
      </c>
      <c r="D50" s="20">
        <f>ROUND(-D9*$D$3,2)</f>
        <v>-60917.5</v>
      </c>
      <c r="E50" s="20">
        <f>ROUND(-E9*$D$3,2)</f>
        <v>-12547.5</v>
      </c>
      <c r="F50" s="20">
        <f aca="true" t="shared" si="19" ref="F50:M50">ROUND(-F9*$D$3,2)</f>
        <v>-45489.5</v>
      </c>
      <c r="G50" s="20">
        <f t="shared" si="19"/>
        <v>-86597</v>
      </c>
      <c r="H50" s="20">
        <f t="shared" si="19"/>
        <v>-109693.5</v>
      </c>
      <c r="I50" s="20">
        <f t="shared" si="19"/>
        <v>-53893</v>
      </c>
      <c r="J50" s="20">
        <f t="shared" si="19"/>
        <v>-66948</v>
      </c>
      <c r="K50" s="20">
        <f t="shared" si="19"/>
        <v>-59195.5</v>
      </c>
      <c r="L50" s="20">
        <f t="shared" si="19"/>
        <v>-35241.5</v>
      </c>
      <c r="M50" s="20">
        <f t="shared" si="19"/>
        <v>-18438</v>
      </c>
      <c r="N50" s="54">
        <f t="shared" si="18"/>
        <v>-707703.5</v>
      </c>
      <c r="O50"/>
      <c r="P50" s="40"/>
    </row>
    <row r="51" spans="1:16" ht="18.75" customHeight="1">
      <c r="A51" s="13" t="s">
        <v>51</v>
      </c>
      <c r="B51" s="20">
        <f>ROUND(B11*$D$3,2)</f>
        <v>0</v>
      </c>
      <c r="C51" s="20">
        <f>ROUND(C11*$D$3,2)</f>
        <v>0</v>
      </c>
      <c r="D51" s="20">
        <f>ROUND(D11*$D$3,2)</f>
        <v>0</v>
      </c>
      <c r="E51" s="20">
        <f>ROUND(E11*$D$3,2)</f>
        <v>0</v>
      </c>
      <c r="F51" s="20">
        <f aca="true" t="shared" si="20" ref="F51:M51">ROUND(F11*$D$3,2)</f>
        <v>0</v>
      </c>
      <c r="G51" s="20">
        <f t="shared" si="20"/>
        <v>0</v>
      </c>
      <c r="H51" s="20">
        <f t="shared" si="20"/>
        <v>0</v>
      </c>
      <c r="I51" s="20">
        <f t="shared" si="20"/>
        <v>0</v>
      </c>
      <c r="J51" s="20">
        <f t="shared" si="20"/>
        <v>0</v>
      </c>
      <c r="K51" s="20">
        <f t="shared" si="20"/>
        <v>0</v>
      </c>
      <c r="L51" s="20">
        <f t="shared" si="20"/>
        <v>0</v>
      </c>
      <c r="M51" s="20">
        <f t="shared" si="20"/>
        <v>0</v>
      </c>
      <c r="N51" s="54">
        <f>SUM(B51:M51)</f>
        <v>0</v>
      </c>
      <c r="O51"/>
      <c r="P51" s="40"/>
    </row>
    <row r="52" spans="1:16" ht="18.75" customHeight="1">
      <c r="A52" s="17" t="s">
        <v>52</v>
      </c>
      <c r="B52" s="29">
        <f>SUM(B53:B59)</f>
        <v>-984.4</v>
      </c>
      <c r="C52" s="29">
        <f aca="true" t="shared" si="21" ref="C52:M52">SUM(C53:C59)</f>
        <v>-119.84</v>
      </c>
      <c r="D52" s="29">
        <f t="shared" si="21"/>
        <v>-102.72</v>
      </c>
      <c r="E52" s="29">
        <f t="shared" si="21"/>
        <v>-303.88</v>
      </c>
      <c r="F52" s="29">
        <f t="shared" si="21"/>
        <v>-749</v>
      </c>
      <c r="G52" s="29">
        <f t="shared" si="21"/>
        <v>-749</v>
      </c>
      <c r="H52" s="29">
        <f t="shared" si="21"/>
        <v>-282.48</v>
      </c>
      <c r="I52" s="29">
        <f t="shared" si="21"/>
        <v>-1651.32</v>
      </c>
      <c r="J52" s="29">
        <f t="shared" si="21"/>
        <v>-13174.24</v>
      </c>
      <c r="K52" s="29">
        <f t="shared" si="21"/>
        <v>-3886.7200000000003</v>
      </c>
      <c r="L52" s="29">
        <f t="shared" si="21"/>
        <v>-265.36</v>
      </c>
      <c r="M52" s="29">
        <f t="shared" si="21"/>
        <v>-51.36</v>
      </c>
      <c r="N52" s="29">
        <f>SUM(N53:N59)</f>
        <v>-22320.32</v>
      </c>
      <c r="P52" s="47"/>
    </row>
    <row r="53" spans="1:15" ht="18.75" customHeight="1">
      <c r="A53" s="13" t="s">
        <v>53</v>
      </c>
      <c r="B53" s="27">
        <v>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f t="shared" si="18"/>
        <v>0</v>
      </c>
      <c r="O53"/>
    </row>
    <row r="54" spans="1:15" ht="18.75" customHeight="1">
      <c r="A54" s="13" t="s">
        <v>54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7">
        <f t="shared" si="18"/>
        <v>0</v>
      </c>
      <c r="O54"/>
    </row>
    <row r="55" spans="1:15" ht="18.75" customHeight="1">
      <c r="A55" s="13" t="s">
        <v>55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-500</v>
      </c>
      <c r="J55" s="27">
        <v>-11000</v>
      </c>
      <c r="K55" s="27">
        <v>-2500</v>
      </c>
      <c r="L55" s="27">
        <v>0</v>
      </c>
      <c r="M55" s="27">
        <v>0</v>
      </c>
      <c r="N55" s="27">
        <f t="shared" si="18"/>
        <v>-14000</v>
      </c>
      <c r="O55"/>
    </row>
    <row r="56" spans="1:15" ht="18.75" customHeight="1">
      <c r="A56" s="13" t="s">
        <v>56</v>
      </c>
      <c r="B56" s="27">
        <v>0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1">
        <f t="shared" si="18"/>
        <v>0</v>
      </c>
      <c r="O56"/>
    </row>
    <row r="57" spans="1:15" ht="18.75" customHeight="1">
      <c r="A57" s="13" t="s">
        <v>57</v>
      </c>
      <c r="B57" s="27">
        <v>0</v>
      </c>
      <c r="C57" s="27">
        <v>0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f t="shared" si="18"/>
        <v>0</v>
      </c>
      <c r="O57"/>
    </row>
    <row r="58" spans="1:15" ht="18.75" customHeight="1">
      <c r="A58" s="16" t="s">
        <v>58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f t="shared" si="18"/>
        <v>0</v>
      </c>
      <c r="O58"/>
    </row>
    <row r="59" spans="1:15" ht="18.75" customHeight="1">
      <c r="A59" s="16" t="s">
        <v>96</v>
      </c>
      <c r="B59" s="27">
        <v>-984.4</v>
      </c>
      <c r="C59" s="27">
        <v>-119.84</v>
      </c>
      <c r="D59" s="27">
        <v>-102.72</v>
      </c>
      <c r="E59" s="27">
        <v>-303.88</v>
      </c>
      <c r="F59" s="27">
        <v>-749</v>
      </c>
      <c r="G59" s="27">
        <v>-749</v>
      </c>
      <c r="H59" s="27">
        <v>-282.48</v>
      </c>
      <c r="I59" s="27">
        <v>-1151.32</v>
      </c>
      <c r="J59" s="27">
        <v>-2174.24</v>
      </c>
      <c r="K59" s="27">
        <v>-1386.72</v>
      </c>
      <c r="L59" s="27">
        <v>-265.36</v>
      </c>
      <c r="M59" s="27">
        <v>-51.36</v>
      </c>
      <c r="N59" s="27">
        <f t="shared" si="18"/>
        <v>-8320.320000000002</v>
      </c>
      <c r="O59"/>
    </row>
    <row r="60" spans="1:15" ht="18.75" customHeight="1">
      <c r="A60" s="17" t="s">
        <v>59</v>
      </c>
      <c r="B60" s="30">
        <v>0</v>
      </c>
      <c r="C60" s="30">
        <v>0</v>
      </c>
      <c r="D60" s="30">
        <v>0</v>
      </c>
      <c r="E60" s="30">
        <v>0</v>
      </c>
      <c r="F60" s="30">
        <v>0</v>
      </c>
      <c r="G60" s="30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27">
        <f t="shared" si="18"/>
        <v>0</v>
      </c>
      <c r="O60"/>
    </row>
    <row r="61" spans="1:15" ht="18.75" customHeight="1">
      <c r="A61" s="17" t="s">
        <v>106</v>
      </c>
      <c r="B61" s="30">
        <v>0</v>
      </c>
      <c r="C61" s="30">
        <v>0</v>
      </c>
      <c r="D61" s="30">
        <v>0</v>
      </c>
      <c r="E61" s="30">
        <v>0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27">
        <f t="shared" si="18"/>
        <v>0</v>
      </c>
      <c r="O61"/>
    </row>
    <row r="62" spans="1:14" ht="15" customHeight="1">
      <c r="A62" s="35"/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20"/>
    </row>
    <row r="63" spans="1:16" ht="15.75">
      <c r="A63" s="2" t="s">
        <v>60</v>
      </c>
      <c r="B63" s="32">
        <f aca="true" t="shared" si="22" ref="B63:M63">+B42+B48</f>
        <v>538361.7660100575</v>
      </c>
      <c r="C63" s="32">
        <f t="shared" si="22"/>
        <v>310741.2761652067</v>
      </c>
      <c r="D63" s="32">
        <f t="shared" si="22"/>
        <v>382863.10776496003</v>
      </c>
      <c r="E63" s="32">
        <f t="shared" si="22"/>
        <v>93495.1040788064</v>
      </c>
      <c r="F63" s="32">
        <f t="shared" si="22"/>
        <v>332543.04840815</v>
      </c>
      <c r="G63" s="32">
        <f t="shared" si="22"/>
        <v>405817.2632608</v>
      </c>
      <c r="H63" s="32">
        <f t="shared" si="22"/>
        <v>431219.3605767004</v>
      </c>
      <c r="I63" s="32">
        <f t="shared" si="22"/>
        <v>449307.32365670026</v>
      </c>
      <c r="J63" s="32">
        <f t="shared" si="22"/>
        <v>333520.4601372463</v>
      </c>
      <c r="K63" s="32">
        <f t="shared" si="22"/>
        <v>454449.7233104269</v>
      </c>
      <c r="L63" s="32">
        <f t="shared" si="22"/>
        <v>192056.3874547425</v>
      </c>
      <c r="M63" s="32">
        <f t="shared" si="22"/>
        <v>90609.3746688</v>
      </c>
      <c r="N63" s="32">
        <f>SUM(B63:M63)</f>
        <v>4014984.1954925964</v>
      </c>
      <c r="O63"/>
      <c r="P63" s="40"/>
    </row>
    <row r="64" spans="1:16" ht="15" customHeight="1">
      <c r="A64" s="38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6"/>
      <c r="P64" s="37"/>
    </row>
    <row r="65" spans="1:14" ht="15" customHeight="1">
      <c r="A65" s="31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4"/>
    </row>
    <row r="66" spans="1:16" ht="18.75" customHeight="1">
      <c r="A66" s="2" t="s">
        <v>61</v>
      </c>
      <c r="B66" s="42">
        <f>SUM(B67:B80)</f>
        <v>538361.76</v>
      </c>
      <c r="C66" s="42">
        <f aca="true" t="shared" si="23" ref="C66:M66">SUM(C67:C80)</f>
        <v>310741.27</v>
      </c>
      <c r="D66" s="42">
        <f t="shared" si="23"/>
        <v>382863.1</v>
      </c>
      <c r="E66" s="42">
        <f t="shared" si="23"/>
        <v>93495.1</v>
      </c>
      <c r="F66" s="42">
        <f t="shared" si="23"/>
        <v>332543.05</v>
      </c>
      <c r="G66" s="42">
        <f t="shared" si="23"/>
        <v>405817.26</v>
      </c>
      <c r="H66" s="42">
        <f t="shared" si="23"/>
        <v>431219.37</v>
      </c>
      <c r="I66" s="42">
        <f t="shared" si="23"/>
        <v>449307.32</v>
      </c>
      <c r="J66" s="42">
        <f t="shared" si="23"/>
        <v>333520.46</v>
      </c>
      <c r="K66" s="42">
        <f t="shared" si="23"/>
        <v>454449.72</v>
      </c>
      <c r="L66" s="42">
        <f t="shared" si="23"/>
        <v>192056.39</v>
      </c>
      <c r="M66" s="42">
        <f t="shared" si="23"/>
        <v>90609.38</v>
      </c>
      <c r="N66" s="32">
        <f>SUM(N67:N80)</f>
        <v>4014984.1799999992</v>
      </c>
      <c r="P66" s="40"/>
    </row>
    <row r="67" spans="1:14" ht="18.75" customHeight="1">
      <c r="A67" s="17" t="s">
        <v>100</v>
      </c>
      <c r="B67" s="42">
        <v>105040.59</v>
      </c>
      <c r="C67" s="42">
        <v>101380.84</v>
      </c>
      <c r="D67" s="41">
        <v>0</v>
      </c>
      <c r="E67" s="41">
        <v>0</v>
      </c>
      <c r="F67" s="41">
        <v>0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32">
        <f>SUM(B67:M67)</f>
        <v>206421.43</v>
      </c>
    </row>
    <row r="68" spans="1:14" ht="18.75" customHeight="1">
      <c r="A68" s="17" t="s">
        <v>101</v>
      </c>
      <c r="B68" s="42">
        <v>433321.17</v>
      </c>
      <c r="C68" s="42">
        <v>209360.43</v>
      </c>
      <c r="D68" s="41">
        <v>0</v>
      </c>
      <c r="E68" s="41">
        <v>0</v>
      </c>
      <c r="F68" s="41">
        <v>0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32">
        <f aca="true" t="shared" si="24" ref="N68:N79">SUM(B68:M68)</f>
        <v>642681.6</v>
      </c>
    </row>
    <row r="69" spans="1:14" ht="18.75" customHeight="1">
      <c r="A69" s="17" t="s">
        <v>81</v>
      </c>
      <c r="B69" s="41">
        <v>0</v>
      </c>
      <c r="C69" s="41">
        <v>0</v>
      </c>
      <c r="D69" s="41">
        <v>382863.1</v>
      </c>
      <c r="E69" s="41">
        <v>0</v>
      </c>
      <c r="F69" s="41">
        <v>0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29">
        <f t="shared" si="24"/>
        <v>382863.1</v>
      </c>
    </row>
    <row r="70" spans="1:14" ht="18.75" customHeight="1">
      <c r="A70" s="17" t="s">
        <v>71</v>
      </c>
      <c r="B70" s="41">
        <v>0</v>
      </c>
      <c r="C70" s="41">
        <v>0</v>
      </c>
      <c r="D70" s="41">
        <v>0</v>
      </c>
      <c r="E70" s="29">
        <v>93495.1</v>
      </c>
      <c r="F70" s="41">
        <v>0</v>
      </c>
      <c r="G70" s="41">
        <v>0</v>
      </c>
      <c r="H70" s="41">
        <v>0</v>
      </c>
      <c r="I70" s="41">
        <v>0</v>
      </c>
      <c r="J70" s="41">
        <v>0</v>
      </c>
      <c r="K70" s="41">
        <v>0</v>
      </c>
      <c r="L70" s="41">
        <v>0</v>
      </c>
      <c r="M70" s="41">
        <v>0</v>
      </c>
      <c r="N70" s="32">
        <f t="shared" si="24"/>
        <v>93495.1</v>
      </c>
    </row>
    <row r="71" spans="1:14" ht="18.75" customHeight="1">
      <c r="A71" s="17" t="s">
        <v>72</v>
      </c>
      <c r="B71" s="41">
        <v>0</v>
      </c>
      <c r="C71" s="41">
        <v>0</v>
      </c>
      <c r="D71" s="41">
        <v>0</v>
      </c>
      <c r="E71" s="41">
        <v>0</v>
      </c>
      <c r="F71" s="29">
        <v>332543.05</v>
      </c>
      <c r="G71" s="41">
        <v>0</v>
      </c>
      <c r="H71" s="41">
        <v>0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29">
        <f t="shared" si="24"/>
        <v>332543.05</v>
      </c>
    </row>
    <row r="72" spans="1:14" ht="18.75" customHeight="1">
      <c r="A72" s="17" t="s">
        <v>73</v>
      </c>
      <c r="B72" s="41">
        <v>0</v>
      </c>
      <c r="C72" s="41">
        <v>0</v>
      </c>
      <c r="D72" s="41">
        <v>0</v>
      </c>
      <c r="E72" s="41">
        <v>0</v>
      </c>
      <c r="F72" s="41">
        <v>0</v>
      </c>
      <c r="G72" s="42">
        <v>405817.26</v>
      </c>
      <c r="H72" s="41">
        <v>0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32">
        <f t="shared" si="24"/>
        <v>405817.26</v>
      </c>
    </row>
    <row r="73" spans="1:14" ht="18.75" customHeight="1">
      <c r="A73" s="17" t="s">
        <v>74</v>
      </c>
      <c r="B73" s="41">
        <v>0</v>
      </c>
      <c r="C73" s="41">
        <v>0</v>
      </c>
      <c r="D73" s="41">
        <v>0</v>
      </c>
      <c r="E73" s="41">
        <v>0</v>
      </c>
      <c r="F73" s="41">
        <v>0</v>
      </c>
      <c r="G73" s="41">
        <v>0</v>
      </c>
      <c r="H73" s="42">
        <v>331289.01</v>
      </c>
      <c r="I73" s="41">
        <v>0</v>
      </c>
      <c r="J73" s="41">
        <v>0</v>
      </c>
      <c r="K73" s="41">
        <v>0</v>
      </c>
      <c r="L73" s="41">
        <v>0</v>
      </c>
      <c r="M73" s="41">
        <v>0</v>
      </c>
      <c r="N73" s="32">
        <f t="shared" si="24"/>
        <v>331289.01</v>
      </c>
    </row>
    <row r="74" spans="1:14" ht="18.75" customHeight="1">
      <c r="A74" s="17" t="s">
        <v>75</v>
      </c>
      <c r="B74" s="41">
        <v>0</v>
      </c>
      <c r="C74" s="41">
        <v>0</v>
      </c>
      <c r="D74" s="41">
        <v>0</v>
      </c>
      <c r="E74" s="41">
        <v>0</v>
      </c>
      <c r="F74" s="41">
        <v>0</v>
      </c>
      <c r="G74" s="41">
        <v>0</v>
      </c>
      <c r="H74" s="42">
        <v>99930.36</v>
      </c>
      <c r="I74" s="41">
        <v>0</v>
      </c>
      <c r="J74" s="41">
        <v>0</v>
      </c>
      <c r="K74" s="41">
        <v>0</v>
      </c>
      <c r="L74" s="41">
        <v>0</v>
      </c>
      <c r="M74" s="41">
        <v>0</v>
      </c>
      <c r="N74" s="32">
        <f t="shared" si="24"/>
        <v>99930.36</v>
      </c>
    </row>
    <row r="75" spans="1:14" ht="18.75" customHeight="1">
      <c r="A75" s="17" t="s">
        <v>76</v>
      </c>
      <c r="B75" s="41">
        <v>0</v>
      </c>
      <c r="C75" s="41">
        <v>0</v>
      </c>
      <c r="D75" s="41">
        <v>0</v>
      </c>
      <c r="E75" s="41">
        <v>0</v>
      </c>
      <c r="F75" s="41">
        <v>0</v>
      </c>
      <c r="G75" s="41">
        <v>0</v>
      </c>
      <c r="H75" s="41">
        <v>0</v>
      </c>
      <c r="I75" s="29">
        <v>449307.32</v>
      </c>
      <c r="J75" s="41">
        <v>0</v>
      </c>
      <c r="K75" s="41">
        <v>0</v>
      </c>
      <c r="L75" s="41">
        <v>0</v>
      </c>
      <c r="M75" s="41">
        <v>0</v>
      </c>
      <c r="N75" s="29">
        <f t="shared" si="24"/>
        <v>449307.32</v>
      </c>
    </row>
    <row r="76" spans="1:14" ht="18.75" customHeight="1">
      <c r="A76" s="17" t="s">
        <v>77</v>
      </c>
      <c r="B76" s="41">
        <v>0</v>
      </c>
      <c r="C76" s="41">
        <v>0</v>
      </c>
      <c r="D76" s="41">
        <v>0</v>
      </c>
      <c r="E76" s="41">
        <v>0</v>
      </c>
      <c r="F76" s="41">
        <v>0</v>
      </c>
      <c r="G76" s="41">
        <v>0</v>
      </c>
      <c r="H76" s="41">
        <v>0</v>
      </c>
      <c r="I76" s="41">
        <v>0</v>
      </c>
      <c r="J76" s="29">
        <v>333520.46</v>
      </c>
      <c r="K76" s="41">
        <v>0</v>
      </c>
      <c r="L76" s="41">
        <v>0</v>
      </c>
      <c r="M76" s="41">
        <v>0</v>
      </c>
      <c r="N76" s="32">
        <f t="shared" si="24"/>
        <v>333520.46</v>
      </c>
    </row>
    <row r="77" spans="1:14" ht="18.75" customHeight="1">
      <c r="A77" s="17" t="s">
        <v>78</v>
      </c>
      <c r="B77" s="41">
        <v>0</v>
      </c>
      <c r="C77" s="41">
        <v>0</v>
      </c>
      <c r="D77" s="41">
        <v>0</v>
      </c>
      <c r="E77" s="41">
        <v>0</v>
      </c>
      <c r="F77" s="41">
        <v>0</v>
      </c>
      <c r="G77" s="41">
        <v>0</v>
      </c>
      <c r="H77" s="41">
        <v>0</v>
      </c>
      <c r="I77" s="41">
        <v>0</v>
      </c>
      <c r="J77" s="41">
        <v>0</v>
      </c>
      <c r="K77" s="29">
        <v>454449.72</v>
      </c>
      <c r="L77" s="41">
        <v>0</v>
      </c>
      <c r="M77" s="70"/>
      <c r="N77" s="29">
        <f t="shared" si="24"/>
        <v>454449.72</v>
      </c>
    </row>
    <row r="78" spans="1:14" ht="18.75" customHeight="1">
      <c r="A78" s="17" t="s">
        <v>79</v>
      </c>
      <c r="B78" s="41">
        <v>0</v>
      </c>
      <c r="C78" s="41">
        <v>0</v>
      </c>
      <c r="D78" s="41">
        <v>0</v>
      </c>
      <c r="E78" s="41">
        <v>0</v>
      </c>
      <c r="F78" s="41">
        <v>0</v>
      </c>
      <c r="G78" s="41">
        <v>0</v>
      </c>
      <c r="H78" s="41">
        <v>0</v>
      </c>
      <c r="I78" s="41">
        <v>0</v>
      </c>
      <c r="J78" s="41">
        <v>0</v>
      </c>
      <c r="K78" s="41">
        <v>0</v>
      </c>
      <c r="L78" s="29">
        <v>192056.39</v>
      </c>
      <c r="M78" s="41">
        <v>0</v>
      </c>
      <c r="N78" s="32">
        <f t="shared" si="24"/>
        <v>192056.39</v>
      </c>
    </row>
    <row r="79" spans="1:15" ht="18.75" customHeight="1">
      <c r="A79" s="17" t="s">
        <v>80</v>
      </c>
      <c r="B79" s="41">
        <v>0</v>
      </c>
      <c r="C79" s="41">
        <v>0</v>
      </c>
      <c r="D79" s="41">
        <v>0</v>
      </c>
      <c r="E79" s="41">
        <v>0</v>
      </c>
      <c r="F79" s="41">
        <v>0</v>
      </c>
      <c r="G79" s="41">
        <v>0</v>
      </c>
      <c r="H79" s="41">
        <v>0</v>
      </c>
      <c r="I79" s="41">
        <v>0</v>
      </c>
      <c r="J79" s="41">
        <v>0</v>
      </c>
      <c r="K79" s="41">
        <v>0</v>
      </c>
      <c r="L79" s="41">
        <v>0</v>
      </c>
      <c r="M79" s="29">
        <v>90609.38</v>
      </c>
      <c r="N79" s="29">
        <f t="shared" si="24"/>
        <v>90609.38</v>
      </c>
      <c r="O79"/>
    </row>
    <row r="80" spans="1:15" ht="18.75" customHeight="1">
      <c r="A80" s="38" t="s">
        <v>62</v>
      </c>
      <c r="B80" s="36">
        <v>0</v>
      </c>
      <c r="C80" s="36">
        <v>0</v>
      </c>
      <c r="D80" s="36">
        <v>0</v>
      </c>
      <c r="E80" s="36">
        <v>0</v>
      </c>
      <c r="F80" s="36">
        <v>0</v>
      </c>
      <c r="G80" s="36">
        <v>0</v>
      </c>
      <c r="H80" s="36">
        <v>0</v>
      </c>
      <c r="I80" s="36">
        <v>0</v>
      </c>
      <c r="J80" s="36">
        <v>0</v>
      </c>
      <c r="K80" s="36">
        <v>0</v>
      </c>
      <c r="L80" s="36">
        <v>0</v>
      </c>
      <c r="M80" s="36">
        <v>0</v>
      </c>
      <c r="N80" s="36">
        <f>SUM(B80:M80)</f>
        <v>0</v>
      </c>
      <c r="O80"/>
    </row>
    <row r="81" spans="1:14" ht="17.25" customHeight="1">
      <c r="A81" s="77"/>
      <c r="B81" s="78">
        <v>0</v>
      </c>
      <c r="C81" s="78">
        <v>0</v>
      </c>
      <c r="D81" s="78">
        <v>0</v>
      </c>
      <c r="E81" s="78">
        <v>0</v>
      </c>
      <c r="F81" s="78">
        <v>0</v>
      </c>
      <c r="G81" s="78">
        <v>0</v>
      </c>
      <c r="H81" s="78">
        <v>0</v>
      </c>
      <c r="I81" s="78">
        <v>0</v>
      </c>
      <c r="J81" s="78">
        <v>0</v>
      </c>
      <c r="K81" s="78">
        <v>0</v>
      </c>
      <c r="L81" s="78">
        <v>0</v>
      </c>
      <c r="M81" s="78">
        <v>0</v>
      </c>
      <c r="N81" s="78"/>
    </row>
    <row r="82" spans="1:14" ht="15" customHeight="1">
      <c r="A82" s="43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5"/>
    </row>
    <row r="83" spans="1:14" ht="18.75" customHeight="1">
      <c r="A83" s="2" t="s">
        <v>98</v>
      </c>
      <c r="B83" s="41">
        <v>0</v>
      </c>
      <c r="C83" s="41">
        <v>0</v>
      </c>
      <c r="D83" s="41">
        <v>0</v>
      </c>
      <c r="E83" s="41">
        <v>0</v>
      </c>
      <c r="F83" s="41">
        <v>0</v>
      </c>
      <c r="G83" s="41">
        <v>0</v>
      </c>
      <c r="H83" s="41">
        <v>0</v>
      </c>
      <c r="I83" s="41">
        <v>0</v>
      </c>
      <c r="J83" s="41">
        <v>0</v>
      </c>
      <c r="K83" s="41">
        <v>0</v>
      </c>
      <c r="L83" s="41">
        <v>0</v>
      </c>
      <c r="M83" s="41">
        <v>0</v>
      </c>
      <c r="N83" s="32"/>
    </row>
    <row r="84" spans="1:14" ht="18.75" customHeight="1">
      <c r="A84" s="17" t="s">
        <v>102</v>
      </c>
      <c r="B84" s="52">
        <v>1.9797784449906792</v>
      </c>
      <c r="C84" s="52">
        <v>1.8982142645402265</v>
      </c>
      <c r="D84" s="52">
        <v>0</v>
      </c>
      <c r="E84" s="52">
        <v>0</v>
      </c>
      <c r="F84" s="41">
        <v>0</v>
      </c>
      <c r="G84" s="41">
        <v>0</v>
      </c>
      <c r="H84" s="52">
        <v>0</v>
      </c>
      <c r="I84" s="52">
        <v>0</v>
      </c>
      <c r="J84" s="52">
        <v>0</v>
      </c>
      <c r="K84" s="41">
        <v>0</v>
      </c>
      <c r="L84" s="52">
        <v>0</v>
      </c>
      <c r="M84" s="52">
        <v>0</v>
      </c>
      <c r="N84" s="32"/>
    </row>
    <row r="85" spans="1:14" ht="18.75" customHeight="1">
      <c r="A85" s="17" t="s">
        <v>103</v>
      </c>
      <c r="B85" s="52">
        <v>1.7083568527381234</v>
      </c>
      <c r="C85" s="52">
        <v>1.604294159610434</v>
      </c>
      <c r="D85" s="52">
        <v>0</v>
      </c>
      <c r="E85" s="52">
        <v>0</v>
      </c>
      <c r="F85" s="41">
        <v>0</v>
      </c>
      <c r="G85" s="41">
        <v>0</v>
      </c>
      <c r="H85" s="52">
        <v>0</v>
      </c>
      <c r="I85" s="52">
        <v>0</v>
      </c>
      <c r="J85" s="52">
        <v>0</v>
      </c>
      <c r="K85" s="41">
        <v>0</v>
      </c>
      <c r="L85" s="52">
        <v>0</v>
      </c>
      <c r="M85" s="52">
        <v>0</v>
      </c>
      <c r="N85" s="32"/>
    </row>
    <row r="86" spans="1:14" ht="18.75" customHeight="1">
      <c r="A86" s="17" t="s">
        <v>92</v>
      </c>
      <c r="B86" s="52">
        <v>0</v>
      </c>
      <c r="C86" s="52">
        <v>0</v>
      </c>
      <c r="D86" s="24">
        <v>1.5791999825260108</v>
      </c>
      <c r="E86" s="52">
        <v>0</v>
      </c>
      <c r="F86" s="41">
        <v>0</v>
      </c>
      <c r="G86" s="41">
        <v>0</v>
      </c>
      <c r="H86" s="52">
        <v>0</v>
      </c>
      <c r="I86" s="52">
        <v>0</v>
      </c>
      <c r="J86" s="52">
        <v>0</v>
      </c>
      <c r="K86" s="41">
        <v>0</v>
      </c>
      <c r="L86" s="52">
        <v>0</v>
      </c>
      <c r="M86" s="52">
        <v>0</v>
      </c>
      <c r="N86" s="29"/>
    </row>
    <row r="87" spans="1:14" ht="18.75" customHeight="1">
      <c r="A87" s="17" t="s">
        <v>82</v>
      </c>
      <c r="B87" s="52">
        <v>0</v>
      </c>
      <c r="C87" s="52">
        <v>0</v>
      </c>
      <c r="D87" s="52">
        <v>0</v>
      </c>
      <c r="E87" s="52">
        <v>2.0014572646348827</v>
      </c>
      <c r="F87" s="41">
        <v>0</v>
      </c>
      <c r="G87" s="41">
        <v>0</v>
      </c>
      <c r="H87" s="52">
        <v>0</v>
      </c>
      <c r="I87" s="52">
        <v>0</v>
      </c>
      <c r="J87" s="52">
        <v>0</v>
      </c>
      <c r="K87" s="41">
        <v>0</v>
      </c>
      <c r="L87" s="52">
        <v>0</v>
      </c>
      <c r="M87" s="52">
        <v>0</v>
      </c>
      <c r="N87" s="32"/>
    </row>
    <row r="88" spans="1:14" ht="18.75" customHeight="1">
      <c r="A88" s="17" t="s">
        <v>83</v>
      </c>
      <c r="B88" s="52">
        <v>0</v>
      </c>
      <c r="C88" s="52">
        <v>0</v>
      </c>
      <c r="D88" s="52">
        <v>0</v>
      </c>
      <c r="E88" s="52">
        <v>0</v>
      </c>
      <c r="F88" s="52">
        <v>1.8419000141250508</v>
      </c>
      <c r="G88" s="41">
        <v>0</v>
      </c>
      <c r="H88" s="52">
        <v>0</v>
      </c>
      <c r="I88" s="52">
        <v>0</v>
      </c>
      <c r="J88" s="52">
        <v>0</v>
      </c>
      <c r="K88" s="41">
        <v>0</v>
      </c>
      <c r="L88" s="52">
        <v>0</v>
      </c>
      <c r="M88" s="52">
        <v>0</v>
      </c>
      <c r="N88" s="29"/>
    </row>
    <row r="89" spans="1:14" ht="18.75" customHeight="1">
      <c r="A89" s="17" t="s">
        <v>84</v>
      </c>
      <c r="B89" s="52">
        <v>0</v>
      </c>
      <c r="C89" s="52">
        <v>0</v>
      </c>
      <c r="D89" s="52">
        <v>0</v>
      </c>
      <c r="E89" s="52">
        <v>0</v>
      </c>
      <c r="F89" s="41">
        <v>0</v>
      </c>
      <c r="G89" s="52">
        <v>1.4606000011865352</v>
      </c>
      <c r="H89" s="52">
        <v>0</v>
      </c>
      <c r="I89" s="52">
        <v>0</v>
      </c>
      <c r="J89" s="52">
        <v>0</v>
      </c>
      <c r="K89" s="41">
        <v>0</v>
      </c>
      <c r="L89" s="52">
        <v>0</v>
      </c>
      <c r="M89" s="52">
        <v>0</v>
      </c>
      <c r="N89" s="32"/>
    </row>
    <row r="90" spans="1:14" ht="18.75" customHeight="1">
      <c r="A90" s="17" t="s">
        <v>85</v>
      </c>
      <c r="B90" s="52">
        <v>0</v>
      </c>
      <c r="C90" s="52">
        <v>0</v>
      </c>
      <c r="D90" s="52">
        <v>0</v>
      </c>
      <c r="E90" s="52">
        <v>0</v>
      </c>
      <c r="F90" s="41">
        <v>0</v>
      </c>
      <c r="G90" s="41">
        <v>0</v>
      </c>
      <c r="H90" s="52">
        <v>1.7182851874099496</v>
      </c>
      <c r="I90" s="52">
        <v>0</v>
      </c>
      <c r="J90" s="52">
        <v>0</v>
      </c>
      <c r="K90" s="41">
        <v>0</v>
      </c>
      <c r="L90" s="52">
        <v>0</v>
      </c>
      <c r="M90" s="52">
        <v>0</v>
      </c>
      <c r="N90" s="32"/>
    </row>
    <row r="91" spans="1:14" ht="18.75" customHeight="1">
      <c r="A91" s="17" t="s">
        <v>86</v>
      </c>
      <c r="B91" s="52">
        <v>0</v>
      </c>
      <c r="C91" s="52">
        <v>0</v>
      </c>
      <c r="D91" s="52">
        <v>0</v>
      </c>
      <c r="E91" s="52">
        <v>0</v>
      </c>
      <c r="F91" s="41">
        <v>0</v>
      </c>
      <c r="G91" s="41">
        <v>0</v>
      </c>
      <c r="H91" s="52">
        <v>1.6351879446320223</v>
      </c>
      <c r="I91" s="52">
        <v>0</v>
      </c>
      <c r="J91" s="52">
        <v>0</v>
      </c>
      <c r="K91" s="41">
        <v>0</v>
      </c>
      <c r="L91" s="52">
        <v>0</v>
      </c>
      <c r="M91" s="52">
        <v>0</v>
      </c>
      <c r="N91" s="32"/>
    </row>
    <row r="92" spans="1:14" ht="18.75" customHeight="1">
      <c r="A92" s="17" t="s">
        <v>87</v>
      </c>
      <c r="B92" s="52">
        <v>0</v>
      </c>
      <c r="C92" s="52">
        <v>0</v>
      </c>
      <c r="D92" s="52">
        <v>0</v>
      </c>
      <c r="E92" s="52">
        <v>0</v>
      </c>
      <c r="F92" s="41">
        <v>0</v>
      </c>
      <c r="G92" s="41">
        <v>0</v>
      </c>
      <c r="H92" s="52">
        <v>0</v>
      </c>
      <c r="I92" s="52">
        <v>1.6565869530226036</v>
      </c>
      <c r="J92" s="52">
        <v>0</v>
      </c>
      <c r="K92" s="41">
        <v>0</v>
      </c>
      <c r="L92" s="52">
        <v>0</v>
      </c>
      <c r="M92" s="52">
        <v>0</v>
      </c>
      <c r="N92" s="29"/>
    </row>
    <row r="93" spans="1:14" ht="18.75" customHeight="1">
      <c r="A93" s="17" t="s">
        <v>88</v>
      </c>
      <c r="B93" s="52">
        <v>0</v>
      </c>
      <c r="C93" s="52">
        <v>0</v>
      </c>
      <c r="D93" s="52">
        <v>0</v>
      </c>
      <c r="E93" s="52">
        <v>0</v>
      </c>
      <c r="F93" s="41">
        <v>0</v>
      </c>
      <c r="G93" s="41">
        <v>0</v>
      </c>
      <c r="H93" s="52">
        <v>0</v>
      </c>
      <c r="I93" s="52">
        <v>0</v>
      </c>
      <c r="J93" s="52">
        <v>1.8690868007068064</v>
      </c>
      <c r="K93" s="41">
        <v>0</v>
      </c>
      <c r="L93" s="52">
        <v>0</v>
      </c>
      <c r="M93" s="52">
        <v>0</v>
      </c>
      <c r="N93" s="32"/>
    </row>
    <row r="94" spans="1:14" ht="18.75" customHeight="1">
      <c r="A94" s="17" t="s">
        <v>89</v>
      </c>
      <c r="B94" s="52">
        <v>0</v>
      </c>
      <c r="C94" s="52">
        <v>0</v>
      </c>
      <c r="D94" s="52">
        <v>0</v>
      </c>
      <c r="E94" s="52">
        <v>0</v>
      </c>
      <c r="F94" s="41">
        <v>0</v>
      </c>
      <c r="G94" s="41">
        <v>0</v>
      </c>
      <c r="H94" s="52">
        <v>0</v>
      </c>
      <c r="I94" s="52">
        <v>0</v>
      </c>
      <c r="J94" s="52">
        <v>0</v>
      </c>
      <c r="K94" s="24">
        <v>1.7882551150275985</v>
      </c>
      <c r="L94" s="52">
        <v>0</v>
      </c>
      <c r="M94" s="52">
        <v>0</v>
      </c>
      <c r="N94" s="29"/>
    </row>
    <row r="95" spans="1:14" ht="18.75" customHeight="1">
      <c r="A95" s="17" t="s">
        <v>90</v>
      </c>
      <c r="B95" s="52">
        <v>0</v>
      </c>
      <c r="C95" s="52">
        <v>0</v>
      </c>
      <c r="D95" s="52">
        <v>0</v>
      </c>
      <c r="E95" s="52">
        <v>0</v>
      </c>
      <c r="F95" s="41">
        <v>0</v>
      </c>
      <c r="G95" s="41">
        <v>0</v>
      </c>
      <c r="H95" s="52">
        <v>0</v>
      </c>
      <c r="I95" s="52">
        <v>0</v>
      </c>
      <c r="J95" s="52">
        <v>0</v>
      </c>
      <c r="K95" s="52">
        <v>0</v>
      </c>
      <c r="L95" s="52">
        <v>2.1227657148198347</v>
      </c>
      <c r="M95" s="52">
        <v>0</v>
      </c>
      <c r="N95" s="71"/>
    </row>
    <row r="96" spans="1:15" ht="18.75" customHeight="1">
      <c r="A96" s="38" t="s">
        <v>91</v>
      </c>
      <c r="B96" s="53">
        <v>0</v>
      </c>
      <c r="C96" s="53">
        <v>0</v>
      </c>
      <c r="D96" s="53">
        <v>0</v>
      </c>
      <c r="E96" s="53">
        <v>0</v>
      </c>
      <c r="F96" s="53">
        <v>0</v>
      </c>
      <c r="G96" s="53">
        <v>0</v>
      </c>
      <c r="H96" s="53">
        <v>0</v>
      </c>
      <c r="I96" s="53">
        <v>0</v>
      </c>
      <c r="J96" s="53">
        <v>0</v>
      </c>
      <c r="K96" s="53">
        <v>0</v>
      </c>
      <c r="L96" s="53">
        <v>0</v>
      </c>
      <c r="M96" s="57">
        <v>2.0890000768432784</v>
      </c>
      <c r="N96" s="58"/>
      <c r="O96"/>
    </row>
    <row r="97" ht="21" customHeight="1">
      <c r="A97" s="46" t="s">
        <v>97</v>
      </c>
    </row>
    <row r="100" ht="14.25">
      <c r="B100" s="48"/>
    </row>
    <row r="101" ht="14.25">
      <c r="H101" s="49"/>
    </row>
    <row r="102" ht="14.25"/>
    <row r="103" spans="8:11" ht="14.25">
      <c r="H103" s="50"/>
      <c r="I103" s="51"/>
      <c r="J103" s="51"/>
      <c r="K103" s="51"/>
    </row>
  </sheetData>
  <sheetProtection/>
  <mergeCells count="6">
    <mergeCell ref="A81:N81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2015-07-02T17:38:01Z</dcterms:modified>
  <cp:category/>
  <cp:version/>
  <cp:contentType/>
  <cp:contentStatus/>
</cp:coreProperties>
</file>