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<sst xmlns="http://schemas.openxmlformats.org/spreadsheetml/2006/main" count="110" uniqueCount="108">
  <si>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</si>
  <si>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</si>
  <si>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</si>
  <si>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</si>
  <si>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</si>
  <si>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</si>
  <si>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</si>
  <si>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</si>
  <si>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</si>
  <si>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</si>
  <si>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</si>
  <si>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</si>
  <si>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</si>
  <si>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</si>
  <si>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</si>
  <si>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</si>
  <si>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</si>
  <si>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</si>
  <si>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</si>
  <si>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</si>
  <si>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</si>
  <si>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</si>
  <si>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</si>
  <si>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</si>
  <si>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</si>
  <si>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</si>
  <si>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</si>
  <si>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</si>
  <si>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</si>
  <si>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</si>
  <si>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</si>
  <si>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</si>
  <si>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</si>
  <si>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</si>
  <si>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</si>
  <si>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</si>
  <si>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</si>
  <si>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</si>
  <si>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</si>
  <si>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</si>
  <si>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</si>
  <si>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</si>
  <si>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</si>
  <si>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</si>
  <si>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</si>
  <si>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</si>
  <si>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</si>
  <si>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</si>
  <si>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</si>
  <si>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</si>
  <si>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</si>
  <si>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</si>
  <si>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</si>
  <si>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</si>
  <si>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</si>
  <si>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</si>
  <si>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</si>
  <si>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</si>
  <si>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</si>
  <si>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</si>
  <si>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</si>
  <si>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</si>
  <si>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</si>
  <si>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</si>
  <si>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</si>
  <si>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</si>
  <si>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</si>
  <si>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</si>
  <si>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</si>
  <si>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</si>
  <si>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</si>
  <si>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</si>
  <si>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</si>
  <si>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</si>
  <si>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</si>
  <si>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</si>
  <si>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</si>
  <si>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</si>
  <si>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</si>
  <si>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</si>
  <si>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</si>
  <si>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</si>
  <si>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</si>
  <si>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</si>
  <si>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</si>
  <si>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</si>
  <si>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</si>
  <si>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</si>
  <si>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</si>
  <si>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</si>
  <si>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</si>
  <si>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</si>
  <si>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</si>
  <si>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</si>
  <si>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</si>
  <si>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</si>
  <si>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</si>
  <si>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</si>
  <si>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</si>
  <si>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</si>
  <si>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</si>
  <si>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</si>
  <si>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</si>
  <si>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</si>
  <si>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</si>
  <si>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</si>
  <si>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</si>
  <si>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26/06/15 - VENCIMENTO 03/07/15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</si>
</sst>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486864</v>
      </c>
      <c r="C7" s="10">
        <f>C8+C20+C24</f>
        <v>328001</v>
      </c>
      <c r="D7" s="10">
        <f>D8+D20+D24</f>
        <v>357016</v>
      </c>
      <c r="E7" s="10">
        <f>E8+E20+E24</f>
        <v>71531</v>
      </c>
      <c r="F7" s="10">
        <f aca="true" t="shared" si="0" ref="F7:M7">F8+F20+F24</f>
        <v>290303</v>
      </c>
      <c r="G7" s="10">
        <f t="shared" si="0"/>
        <v>491906</v>
      </c>
      <c r="H7" s="10">
        <f t="shared" si="0"/>
        <v>452636</v>
      </c>
      <c r="I7" s="10">
        <f t="shared" si="0"/>
        <v>403049</v>
      </c>
      <c r="J7" s="10">
        <f t="shared" si="0"/>
        <v>287772</v>
      </c>
      <c r="K7" s="10">
        <f t="shared" si="0"/>
        <v>353412</v>
      </c>
      <c r="L7" s="10">
        <f t="shared" si="0"/>
        <v>155542</v>
      </c>
      <c r="M7" s="10">
        <f t="shared" si="0"/>
        <v>84867</v>
      </c>
      <c r="N7" s="10">
        <f>+N8+N20+N24</f>
        <v>3762899</v>
      </c>
      <c r="O7"/>
      <c r="P7" s="39"/>
    </row>
    <row r="8" spans="1:15" ht="18.75" customHeight="1">
      <c r="A8" s="11" t="s">
        <v>27</v>
      </c>
      <c r="B8" s="12">
        <f>+B9+B12+B16</f>
        <v>285537</v>
      </c>
      <c r="C8" s="12">
        <f>+C9+C12+C16</f>
        <v>200535</v>
      </c>
      <c r="D8" s="12">
        <f>+D9+D12+D16</f>
        <v>232770</v>
      </c>
      <c r="E8" s="12">
        <f>+E9+E12+E16</f>
        <v>43523</v>
      </c>
      <c r="F8" s="12">
        <f aca="true" t="shared" si="1" ref="F8:M8">+F9+F12+F16</f>
        <v>177991</v>
      </c>
      <c r="G8" s="12">
        <f t="shared" si="1"/>
        <v>305635</v>
      </c>
      <c r="H8" s="12">
        <f t="shared" si="1"/>
        <v>267798</v>
      </c>
      <c r="I8" s="12">
        <f t="shared" si="1"/>
        <v>243740</v>
      </c>
      <c r="J8" s="12">
        <f t="shared" si="1"/>
        <v>176448</v>
      </c>
      <c r="K8" s="12">
        <f t="shared" si="1"/>
        <v>201387</v>
      </c>
      <c r="L8" s="12">
        <f t="shared" si="1"/>
        <v>96618</v>
      </c>
      <c r="M8" s="12">
        <f t="shared" si="1"/>
        <v>55030</v>
      </c>
      <c r="N8" s="12">
        <f>SUM(B8:M8)</f>
        <v>2287012</v>
      </c>
      <c r="O8"/>
    </row>
    <row r="9" spans="1:15" ht="18.75" customHeight="1">
      <c r="A9" s="13" t="s">
        <v>4</v>
      </c>
      <c r="B9" s="14">
        <v>24904</v>
      </c>
      <c r="C9" s="14">
        <v>23653</v>
      </c>
      <c r="D9" s="14">
        <v>16182</v>
      </c>
      <c r="E9" s="14">
        <v>3561</v>
      </c>
      <c r="F9" s="14">
        <v>13065</v>
      </c>
      <c r="G9" s="14">
        <v>25917</v>
      </c>
      <c r="H9" s="14">
        <v>32780</v>
      </c>
      <c r="I9" s="14">
        <v>14854</v>
      </c>
      <c r="J9" s="14">
        <v>19223</v>
      </c>
      <c r="K9" s="14">
        <v>15034</v>
      </c>
      <c r="L9" s="14">
        <v>12212</v>
      </c>
      <c r="M9" s="14">
        <v>6579</v>
      </c>
      <c r="N9" s="12">
        <f aca="true" t="shared" si="2" ref="N9:N19">SUM(B9:M9)</f>
        <v>207964</v>
      </c>
      <c r="O9"/>
    </row>
    <row r="10" spans="1:15" ht="18.75" customHeight="1">
      <c r="A10" s="15" t="s">
        <v>5</v>
      </c>
      <c r="B10" s="14">
        <f>+B9-B11</f>
        <v>24904</v>
      </c>
      <c r="C10" s="14">
        <f>+C9-C11</f>
        <v>23653</v>
      </c>
      <c r="D10" s="14">
        <f>+D9-D11</f>
        <v>16182</v>
      </c>
      <c r="E10" s="14">
        <f>+E9-E11</f>
        <v>3561</v>
      </c>
      <c r="F10" s="14">
        <f aca="true" t="shared" si="3" ref="F10:M10">+F9-F11</f>
        <v>13065</v>
      </c>
      <c r="G10" s="14">
        <f t="shared" si="3"/>
        <v>25917</v>
      </c>
      <c r="H10" s="14">
        <f t="shared" si="3"/>
        <v>32780</v>
      </c>
      <c r="I10" s="14">
        <f t="shared" si="3"/>
        <v>14854</v>
      </c>
      <c r="J10" s="14">
        <f t="shared" si="3"/>
        <v>19223</v>
      </c>
      <c r="K10" s="14">
        <f t="shared" si="3"/>
        <v>15034</v>
      </c>
      <c r="L10" s="14">
        <f t="shared" si="3"/>
        <v>12212</v>
      </c>
      <c r="M10" s="14">
        <f t="shared" si="3"/>
        <v>6579</v>
      </c>
      <c r="N10" s="12">
        <f t="shared" si="2"/>
        <v>207964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204420</v>
      </c>
      <c r="C12" s="14">
        <f>C13+C14+C15</f>
        <v>141582</v>
      </c>
      <c r="D12" s="14">
        <f>D13+D14+D15</f>
        <v>183107</v>
      </c>
      <c r="E12" s="14">
        <f>E13+E14+E15</f>
        <v>32484</v>
      </c>
      <c r="F12" s="14">
        <f aca="true" t="shared" si="4" ref="F12:M12">F13+F14+F15</f>
        <v>133732</v>
      </c>
      <c r="G12" s="14">
        <f t="shared" si="4"/>
        <v>228884</v>
      </c>
      <c r="H12" s="14">
        <f t="shared" si="4"/>
        <v>194170</v>
      </c>
      <c r="I12" s="14">
        <f t="shared" si="4"/>
        <v>188557</v>
      </c>
      <c r="J12" s="14">
        <f t="shared" si="4"/>
        <v>129345</v>
      </c>
      <c r="K12" s="14">
        <f t="shared" si="4"/>
        <v>149870</v>
      </c>
      <c r="L12" s="14">
        <f t="shared" si="4"/>
        <v>71676</v>
      </c>
      <c r="M12" s="14">
        <f t="shared" si="4"/>
        <v>41638</v>
      </c>
      <c r="N12" s="12">
        <f t="shared" si="2"/>
        <v>1699465</v>
      </c>
      <c r="O12"/>
    </row>
    <row r="13" spans="1:15" ht="18.75" customHeight="1">
      <c r="A13" s="15" t="s">
        <v>7</v>
      </c>
      <c r="B13" s="14">
        <v>105981</v>
      </c>
      <c r="C13" s="14">
        <v>74232</v>
      </c>
      <c r="D13" s="14">
        <v>92818</v>
      </c>
      <c r="E13" s="14">
        <v>16601</v>
      </c>
      <c r="F13" s="14">
        <v>67716</v>
      </c>
      <c r="G13" s="14">
        <v>117473</v>
      </c>
      <c r="H13" s="14">
        <v>104377</v>
      </c>
      <c r="I13" s="14">
        <v>100880</v>
      </c>
      <c r="J13" s="14">
        <v>66827</v>
      </c>
      <c r="K13" s="14">
        <v>78018</v>
      </c>
      <c r="L13" s="14">
        <v>36549</v>
      </c>
      <c r="M13" s="14">
        <v>20910</v>
      </c>
      <c r="N13" s="12">
        <f t="shared" si="2"/>
        <v>882382</v>
      </c>
      <c r="O13"/>
    </row>
    <row r="14" spans="1:15" ht="18.75" customHeight="1">
      <c r="A14" s="15" t="s">
        <v>8</v>
      </c>
      <c r="B14" s="14">
        <v>90936</v>
      </c>
      <c r="C14" s="14">
        <v>60074</v>
      </c>
      <c r="D14" s="14">
        <v>83880</v>
      </c>
      <c r="E14" s="14">
        <v>14150</v>
      </c>
      <c r="F14" s="14">
        <v>59417</v>
      </c>
      <c r="G14" s="14">
        <v>98704</v>
      </c>
      <c r="H14" s="14">
        <v>80955</v>
      </c>
      <c r="I14" s="14">
        <v>82317</v>
      </c>
      <c r="J14" s="14">
        <v>57430</v>
      </c>
      <c r="K14" s="14">
        <v>67088</v>
      </c>
      <c r="L14" s="14">
        <v>32519</v>
      </c>
      <c r="M14" s="14">
        <v>19546</v>
      </c>
      <c r="N14" s="12">
        <f t="shared" si="2"/>
        <v>747016</v>
      </c>
      <c r="O14"/>
    </row>
    <row r="15" spans="1:15" ht="18.75" customHeight="1">
      <c r="A15" s="15" t="s">
        <v>9</v>
      </c>
      <c r="B15" s="14">
        <v>7503</v>
      </c>
      <c r="C15" s="14">
        <v>7276</v>
      </c>
      <c r="D15" s="14">
        <v>6409</v>
      </c>
      <c r="E15" s="14">
        <v>1733</v>
      </c>
      <c r="F15" s="14">
        <v>6599</v>
      </c>
      <c r="G15" s="14">
        <v>12707</v>
      </c>
      <c r="H15" s="14">
        <v>8838</v>
      </c>
      <c r="I15" s="14">
        <v>5360</v>
      </c>
      <c r="J15" s="14">
        <v>5088</v>
      </c>
      <c r="K15" s="14">
        <v>4764</v>
      </c>
      <c r="L15" s="14">
        <v>2608</v>
      </c>
      <c r="M15" s="14">
        <v>1182</v>
      </c>
      <c r="N15" s="12">
        <f t="shared" si="2"/>
        <v>70067</v>
      </c>
      <c r="O15"/>
    </row>
    <row r="16" spans="1:14" ht="18.75" customHeight="1">
      <c r="A16" s="16" t="s">
        <v>26</v>
      </c>
      <c r="B16" s="14">
        <f>B17+B18+B19</f>
        <v>56213</v>
      </c>
      <c r="C16" s="14">
        <f>C17+C18+C19</f>
        <v>35300</v>
      </c>
      <c r="D16" s="14">
        <f>D17+D18+D19</f>
        <v>33481</v>
      </c>
      <c r="E16" s="14">
        <f>E17+E18+E19</f>
        <v>7478</v>
      </c>
      <c r="F16" s="14">
        <f aca="true" t="shared" si="5" ref="F16:M16">F17+F18+F19</f>
        <v>31194</v>
      </c>
      <c r="G16" s="14">
        <f t="shared" si="5"/>
        <v>50834</v>
      </c>
      <c r="H16" s="14">
        <f t="shared" si="5"/>
        <v>40848</v>
      </c>
      <c r="I16" s="14">
        <f t="shared" si="5"/>
        <v>40329</v>
      </c>
      <c r="J16" s="14">
        <f t="shared" si="5"/>
        <v>27880</v>
      </c>
      <c r="K16" s="14">
        <f t="shared" si="5"/>
        <v>36483</v>
      </c>
      <c r="L16" s="14">
        <f t="shared" si="5"/>
        <v>12730</v>
      </c>
      <c r="M16" s="14">
        <f t="shared" si="5"/>
        <v>6813</v>
      </c>
      <c r="N16" s="12">
        <f t="shared" si="2"/>
        <v>379583</v>
      </c>
    </row>
    <row r="17" spans="1:15" ht="18.75" customHeight="1">
      <c r="A17" s="15" t="s">
        <v>23</v>
      </c>
      <c r="B17" s="14">
        <v>7832</v>
      </c>
      <c r="C17" s="14">
        <v>5473</v>
      </c>
      <c r="D17" s="14">
        <v>5230</v>
      </c>
      <c r="E17" s="14">
        <v>1178</v>
      </c>
      <c r="F17" s="14">
        <v>4928</v>
      </c>
      <c r="G17" s="14">
        <v>9272</v>
      </c>
      <c r="H17" s="14">
        <v>7866</v>
      </c>
      <c r="I17" s="14">
        <v>6903</v>
      </c>
      <c r="J17" s="14">
        <v>4812</v>
      </c>
      <c r="K17" s="14">
        <v>5854</v>
      </c>
      <c r="L17" s="14">
        <v>2346</v>
      </c>
      <c r="M17" s="14">
        <v>1104</v>
      </c>
      <c r="N17" s="12">
        <f t="shared" si="2"/>
        <v>62798</v>
      </c>
      <c r="O17"/>
    </row>
    <row r="18" spans="1:15" ht="18.75" customHeight="1">
      <c r="A18" s="15" t="s">
        <v>24</v>
      </c>
      <c r="B18" s="14">
        <v>2078</v>
      </c>
      <c r="C18" s="14">
        <v>999</v>
      </c>
      <c r="D18" s="14">
        <v>1753</v>
      </c>
      <c r="E18" s="14">
        <v>307</v>
      </c>
      <c r="F18" s="14">
        <v>1255</v>
      </c>
      <c r="G18" s="14">
        <v>1986</v>
      </c>
      <c r="H18" s="14">
        <v>1992</v>
      </c>
      <c r="I18" s="14">
        <v>1682</v>
      </c>
      <c r="J18" s="14">
        <v>1176</v>
      </c>
      <c r="K18" s="14">
        <v>2073</v>
      </c>
      <c r="L18" s="14">
        <v>583</v>
      </c>
      <c r="M18" s="14">
        <v>304</v>
      </c>
      <c r="N18" s="12">
        <f t="shared" si="2"/>
        <v>16188</v>
      </c>
      <c r="O18"/>
    </row>
    <row r="19" spans="1:15" ht="18.75" customHeight="1">
      <c r="A19" s="15" t="s">
        <v>25</v>
      </c>
      <c r="B19" s="14">
        <v>46303</v>
      </c>
      <c r="C19" s="14">
        <v>28828</v>
      </c>
      <c r="D19" s="14">
        <v>26498</v>
      </c>
      <c r="E19" s="14">
        <v>5993</v>
      </c>
      <c r="F19" s="14">
        <v>25011</v>
      </c>
      <c r="G19" s="14">
        <v>39576</v>
      </c>
      <c r="H19" s="14">
        <v>30990</v>
      </c>
      <c r="I19" s="14">
        <v>31744</v>
      </c>
      <c r="J19" s="14">
        <v>21892</v>
      </c>
      <c r="K19" s="14">
        <v>28556</v>
      </c>
      <c r="L19" s="14">
        <v>9801</v>
      </c>
      <c r="M19" s="14">
        <v>5405</v>
      </c>
      <c r="N19" s="12">
        <f t="shared" si="2"/>
        <v>300597</v>
      </c>
      <c r="O19"/>
    </row>
    <row r="20" spans="1:15" ht="18.75" customHeight="1">
      <c r="A20" s="17" t="s">
        <v>10</v>
      </c>
      <c r="B20" s="18">
        <f>B21+B22+B23</f>
        <v>142772</v>
      </c>
      <c r="C20" s="18">
        <f>C21+C22+C23</f>
        <v>81406</v>
      </c>
      <c r="D20" s="18">
        <f>D21+D22+D23</f>
        <v>81061</v>
      </c>
      <c r="E20" s="18">
        <f>E21+E22+E23</f>
        <v>16672</v>
      </c>
      <c r="F20" s="18">
        <f aca="true" t="shared" si="6" ref="F20:M20">F21+F22+F23</f>
        <v>68115</v>
      </c>
      <c r="G20" s="18">
        <f t="shared" si="6"/>
        <v>116246</v>
      </c>
      <c r="H20" s="18">
        <f t="shared" si="6"/>
        <v>122399</v>
      </c>
      <c r="I20" s="18">
        <f t="shared" si="6"/>
        <v>116339</v>
      </c>
      <c r="J20" s="18">
        <f t="shared" si="6"/>
        <v>75498</v>
      </c>
      <c r="K20" s="18">
        <f t="shared" si="6"/>
        <v>117133</v>
      </c>
      <c r="L20" s="18">
        <f t="shared" si="6"/>
        <v>46687</v>
      </c>
      <c r="M20" s="18">
        <f t="shared" si="6"/>
        <v>24816</v>
      </c>
      <c r="N20" s="12">
        <f aca="true" t="shared" si="7" ref="N20:N26">SUM(B20:M20)</f>
        <v>1009144</v>
      </c>
      <c r="O20"/>
    </row>
    <row r="21" spans="1:15" ht="18.75" customHeight="1">
      <c r="A21" s="13" t="s">
        <v>11</v>
      </c>
      <c r="B21" s="14">
        <v>81975</v>
      </c>
      <c r="C21" s="14">
        <v>49946</v>
      </c>
      <c r="D21" s="14">
        <v>50093</v>
      </c>
      <c r="E21" s="14">
        <v>10159</v>
      </c>
      <c r="F21" s="14">
        <v>40932</v>
      </c>
      <c r="G21" s="14">
        <v>72184</v>
      </c>
      <c r="H21" s="14">
        <v>75040</v>
      </c>
      <c r="I21" s="14">
        <v>70709</v>
      </c>
      <c r="J21" s="14">
        <v>45210</v>
      </c>
      <c r="K21" s="14">
        <v>67108</v>
      </c>
      <c r="L21" s="14">
        <v>26660</v>
      </c>
      <c r="M21" s="14">
        <v>14031</v>
      </c>
      <c r="N21" s="12">
        <f t="shared" si="7"/>
        <v>604047</v>
      </c>
      <c r="O21"/>
    </row>
    <row r="22" spans="1:15" ht="18.75" customHeight="1">
      <c r="A22" s="13" t="s">
        <v>12</v>
      </c>
      <c r="B22" s="14">
        <v>56650</v>
      </c>
      <c r="C22" s="14">
        <v>28429</v>
      </c>
      <c r="D22" s="14">
        <v>28418</v>
      </c>
      <c r="E22" s="14">
        <v>5779</v>
      </c>
      <c r="F22" s="14">
        <v>24412</v>
      </c>
      <c r="G22" s="14">
        <v>39149</v>
      </c>
      <c r="H22" s="14">
        <v>43359</v>
      </c>
      <c r="I22" s="14">
        <v>42801</v>
      </c>
      <c r="J22" s="14">
        <v>27862</v>
      </c>
      <c r="K22" s="14">
        <v>46907</v>
      </c>
      <c r="L22" s="14">
        <v>18584</v>
      </c>
      <c r="M22" s="14">
        <v>10187</v>
      </c>
      <c r="N22" s="12">
        <f t="shared" si="7"/>
        <v>372537</v>
      </c>
      <c r="O22"/>
    </row>
    <row r="23" spans="1:15" ht="18.75" customHeight="1">
      <c r="A23" s="13" t="s">
        <v>13</v>
      </c>
      <c r="B23" s="14">
        <v>4147</v>
      </c>
      <c r="C23" s="14">
        <v>3031</v>
      </c>
      <c r="D23" s="14">
        <v>2550</v>
      </c>
      <c r="E23" s="14">
        <v>734</v>
      </c>
      <c r="F23" s="14">
        <v>2771</v>
      </c>
      <c r="G23" s="14">
        <v>4913</v>
      </c>
      <c r="H23" s="14">
        <v>4000</v>
      </c>
      <c r="I23" s="14">
        <v>2829</v>
      </c>
      <c r="J23" s="14">
        <v>2426</v>
      </c>
      <c r="K23" s="14">
        <v>3118</v>
      </c>
      <c r="L23" s="14">
        <v>1443</v>
      </c>
      <c r="M23" s="14">
        <v>598</v>
      </c>
      <c r="N23" s="12">
        <f t="shared" si="7"/>
        <v>32560</v>
      </c>
      <c r="O23"/>
    </row>
    <row r="24" spans="1:15" ht="18.75" customHeight="1">
      <c r="A24" s="17" t="s">
        <v>14</v>
      </c>
      <c r="B24" s="14">
        <f>B25+B26</f>
        <v>58555</v>
      </c>
      <c r="C24" s="14">
        <f>C25+C26</f>
        <v>46060</v>
      </c>
      <c r="D24" s="14">
        <f>D25+D26</f>
        <v>43185</v>
      </c>
      <c r="E24" s="14">
        <f>E25+E26</f>
        <v>11336</v>
      </c>
      <c r="F24" s="14">
        <f aca="true" t="shared" si="8" ref="F24:M24">F25+F26</f>
        <v>44197</v>
      </c>
      <c r="G24" s="14">
        <f t="shared" si="8"/>
        <v>70025</v>
      </c>
      <c r="H24" s="14">
        <f t="shared" si="8"/>
        <v>62439</v>
      </c>
      <c r="I24" s="14">
        <f t="shared" si="8"/>
        <v>42970</v>
      </c>
      <c r="J24" s="14">
        <f t="shared" si="8"/>
        <v>35826</v>
      </c>
      <c r="K24" s="14">
        <f t="shared" si="8"/>
        <v>34892</v>
      </c>
      <c r="L24" s="14">
        <f t="shared" si="8"/>
        <v>12237</v>
      </c>
      <c r="M24" s="14">
        <f t="shared" si="8"/>
        <v>5021</v>
      </c>
      <c r="N24" s="12">
        <f t="shared" si="7"/>
        <v>466743</v>
      </c>
      <c r="O24"/>
    </row>
    <row r="25" spans="1:15" ht="18.75" customHeight="1">
      <c r="A25" s="13" t="s">
        <v>15</v>
      </c>
      <c r="B25" s="14">
        <v>37475</v>
      </c>
      <c r="C25" s="14">
        <v>29478</v>
      </c>
      <c r="D25" s="14">
        <v>27638</v>
      </c>
      <c r="E25" s="14">
        <v>7255</v>
      </c>
      <c r="F25" s="14">
        <v>28286</v>
      </c>
      <c r="G25" s="14">
        <v>44816</v>
      </c>
      <c r="H25" s="14">
        <v>39961</v>
      </c>
      <c r="I25" s="14">
        <v>27501</v>
      </c>
      <c r="J25" s="14">
        <v>22929</v>
      </c>
      <c r="K25" s="14">
        <v>22331</v>
      </c>
      <c r="L25" s="14">
        <v>7832</v>
      </c>
      <c r="M25" s="14">
        <v>3213</v>
      </c>
      <c r="N25" s="12">
        <f t="shared" si="7"/>
        <v>298715</v>
      </c>
      <c r="O25"/>
    </row>
    <row r="26" spans="1:15" ht="18.75" customHeight="1">
      <c r="A26" s="13" t="s">
        <v>16</v>
      </c>
      <c r="B26" s="14">
        <v>21080</v>
      </c>
      <c r="C26" s="14">
        <v>16582</v>
      </c>
      <c r="D26" s="14">
        <v>15547</v>
      </c>
      <c r="E26" s="14">
        <v>4081</v>
      </c>
      <c r="F26" s="14">
        <v>15911</v>
      </c>
      <c r="G26" s="14">
        <v>25209</v>
      </c>
      <c r="H26" s="14">
        <v>22478</v>
      </c>
      <c r="I26" s="14">
        <v>15469</v>
      </c>
      <c r="J26" s="14">
        <v>12897</v>
      </c>
      <c r="K26" s="14">
        <v>12561</v>
      </c>
      <c r="L26" s="14">
        <v>4405</v>
      </c>
      <c r="M26" s="14">
        <v>1808</v>
      </c>
      <c r="N26" s="12">
        <f t="shared" si="7"/>
        <v>168028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0.9949636574074074</v>
      </c>
      <c r="C32" s="23">
        <f aca="true" t="shared" si="9" ref="C32:M32">(((+C$8+C$20)*C$29)+(C$24*C$30))/C$7</f>
        <v>0.9920659083356452</v>
      </c>
      <c r="D32" s="23">
        <f t="shared" si="9"/>
        <v>1</v>
      </c>
      <c r="E32" s="23">
        <f t="shared" si="9"/>
        <v>0.9902695278969956</v>
      </c>
      <c r="F32" s="23">
        <f t="shared" si="9"/>
        <v>1</v>
      </c>
      <c r="G32" s="23">
        <f t="shared" si="9"/>
        <v>1</v>
      </c>
      <c r="H32" s="23">
        <f t="shared" si="9"/>
        <v>0.995861641583966</v>
      </c>
      <c r="I32" s="23">
        <f t="shared" si="9"/>
        <v>0.9957568285741932</v>
      </c>
      <c r="J32" s="23">
        <f t="shared" si="9"/>
        <v>0.9975599099286936</v>
      </c>
      <c r="K32" s="23">
        <f t="shared" si="9"/>
        <v>0.9980846581327175</v>
      </c>
      <c r="L32" s="23">
        <f t="shared" si="9"/>
        <v>0.9977814133803088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1.755016395300926</v>
      </c>
      <c r="C35" s="26">
        <f>C32*C34</f>
        <v>1.69077792757644</v>
      </c>
      <c r="D35" s="26">
        <f>D32*D34</f>
        <v>1.5792</v>
      </c>
      <c r="E35" s="26">
        <f>E32*E34</f>
        <v>2.0005425002575103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1.697246995751553</v>
      </c>
      <c r="I35" s="26">
        <f t="shared" si="10"/>
        <v>1.6566406356988852</v>
      </c>
      <c r="J35" s="26">
        <f t="shared" si="10"/>
        <v>1.869128003233393</v>
      </c>
      <c r="K35" s="26">
        <f t="shared" si="10"/>
        <v>1.7880686650447635</v>
      </c>
      <c r="L35" s="26">
        <f t="shared" si="10"/>
        <v>2.123079291390621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-0.0043973471</v>
      </c>
      <c r="C36" s="26">
        <v>-0.0055555623</v>
      </c>
      <c r="D36" s="26">
        <v>-0.00518616</v>
      </c>
      <c r="E36" s="26">
        <v>-0.0038175057</v>
      </c>
      <c r="F36" s="26">
        <v>-0.00394965</v>
      </c>
      <c r="G36" s="26">
        <v>-0.0035512</v>
      </c>
      <c r="H36" s="26">
        <v>-0.003786663</v>
      </c>
      <c r="I36" s="26">
        <v>-0.0031191989</v>
      </c>
      <c r="J36" s="26">
        <v>-0.0004203675</v>
      </c>
      <c r="K36" s="26">
        <v>-0.0029476928</v>
      </c>
      <c r="L36" s="26">
        <v>-0.0059104936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2097.2000000000003</v>
      </c>
      <c r="I38" s="65">
        <f t="shared" si="11"/>
        <v>1498</v>
      </c>
      <c r="J38" s="65">
        <f t="shared" si="11"/>
        <v>149.8</v>
      </c>
      <c r="K38" s="65">
        <f t="shared" si="11"/>
        <v>1313.96</v>
      </c>
      <c r="L38" s="65">
        <f t="shared" si="11"/>
        <v>1091.4</v>
      </c>
      <c r="M38" s="65">
        <f t="shared" si="11"/>
        <v>710.48</v>
      </c>
      <c r="N38" s="28">
        <f>SUM(B38:M38)</f>
        <v>17821.920000000002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99</v>
      </c>
      <c r="F39" s="67">
        <v>335</v>
      </c>
      <c r="G39" s="67">
        <v>460</v>
      </c>
      <c r="H39" s="67">
        <v>490</v>
      </c>
      <c r="I39" s="67">
        <v>350</v>
      </c>
      <c r="J39" s="67">
        <v>35</v>
      </c>
      <c r="K39" s="67">
        <v>307</v>
      </c>
      <c r="L39" s="67">
        <v>255</v>
      </c>
      <c r="M39" s="67">
        <v>166</v>
      </c>
      <c r="N39" s="12">
        <f>SUM(B39:M39)</f>
        <v>4164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854795.7922832955</v>
      </c>
      <c r="C42" s="69">
        <f aca="true" t="shared" si="12" ref="C42:M42">C43+C44+C45+C46</f>
        <v>555249.8610330377</v>
      </c>
      <c r="D42" s="69">
        <f t="shared" si="12"/>
        <v>573459.29510144</v>
      </c>
      <c r="E42" s="69">
        <f t="shared" si="12"/>
        <v>143251.45558569327</v>
      </c>
      <c r="F42" s="69">
        <f t="shared" si="12"/>
        <v>534996.3004560501</v>
      </c>
      <c r="G42" s="69">
        <f t="shared" si="12"/>
        <v>718699.8470128</v>
      </c>
      <c r="H42" s="69">
        <f t="shared" si="12"/>
        <v>768618.3111753318</v>
      </c>
      <c r="I42" s="69">
        <f t="shared" si="12"/>
        <v>667948.1615803539</v>
      </c>
      <c r="J42" s="69">
        <f t="shared" si="12"/>
        <v>537911.53375027</v>
      </c>
      <c r="K42" s="69">
        <f t="shared" si="12"/>
        <v>632197.1330429664</v>
      </c>
      <c r="L42" s="69">
        <f t="shared" si="12"/>
        <v>330400.06914594886</v>
      </c>
      <c r="M42" s="69">
        <f t="shared" si="12"/>
        <v>177422.8557824</v>
      </c>
      <c r="N42" s="69">
        <f>N43+N44+N45+N46</f>
        <v>6494950.615949587</v>
      </c>
    </row>
    <row r="43" spans="1:14" ht="18.75" customHeight="1">
      <c r="A43" s="66" t="s">
        <v>94</v>
      </c>
      <c r="B43" s="63">
        <f aca="true" t="shared" si="13" ref="B43:H43">B35*B7</f>
        <v>854454.30228179</v>
      </c>
      <c r="C43" s="63">
        <f t="shared" si="13"/>
        <v>554576.851023</v>
      </c>
      <c r="D43" s="63">
        <f t="shared" si="13"/>
        <v>563799.6672</v>
      </c>
      <c r="E43" s="63">
        <f t="shared" si="13"/>
        <v>143100.80558591997</v>
      </c>
      <c r="F43" s="63">
        <f t="shared" si="13"/>
        <v>534709.0957000001</v>
      </c>
      <c r="G43" s="63">
        <f t="shared" si="13"/>
        <v>718477.9036</v>
      </c>
      <c r="H43" s="63">
        <f t="shared" si="13"/>
        <v>768235.0911689999</v>
      </c>
      <c r="I43" s="63">
        <f>I35*I7</f>
        <v>667707.3515778</v>
      </c>
      <c r="J43" s="63">
        <f>J35*J7</f>
        <v>537882.7037464799</v>
      </c>
      <c r="K43" s="63">
        <f>K35*K7</f>
        <v>631924.9230508</v>
      </c>
      <c r="L43" s="63">
        <f>L35*L7</f>
        <v>330227.99914148</v>
      </c>
      <c r="M43" s="63">
        <f>M35*M7</f>
        <v>177287.163</v>
      </c>
      <c r="N43" s="65">
        <f>SUM(B43:M43)</f>
        <v>6482383.85707627</v>
      </c>
    </row>
    <row r="44" spans="1:14" ht="18.75" customHeight="1">
      <c r="A44" s="66" t="s">
        <v>95</v>
      </c>
      <c r="B44" s="63">
        <f aca="true" t="shared" si="14" ref="B44:M44">B36*B7</f>
        <v>-2140.9099984944</v>
      </c>
      <c r="C44" s="63">
        <f t="shared" si="14"/>
        <v>-1822.2299899623</v>
      </c>
      <c r="D44" s="63">
        <f t="shared" si="14"/>
        <v>-1851.54209856</v>
      </c>
      <c r="E44" s="63">
        <f t="shared" si="14"/>
        <v>-273.0700002267</v>
      </c>
      <c r="F44" s="63">
        <f t="shared" si="14"/>
        <v>-1146.59524395</v>
      </c>
      <c r="G44" s="63">
        <f t="shared" si="14"/>
        <v>-1746.8565872</v>
      </c>
      <c r="H44" s="63">
        <f t="shared" si="14"/>
        <v>-1713.979993668</v>
      </c>
      <c r="I44" s="63">
        <f t="shared" si="14"/>
        <v>-1257.1899974461</v>
      </c>
      <c r="J44" s="63">
        <f t="shared" si="14"/>
        <v>-120.96999621</v>
      </c>
      <c r="K44" s="63">
        <f t="shared" si="14"/>
        <v>-1041.7500078336</v>
      </c>
      <c r="L44" s="63">
        <f t="shared" si="14"/>
        <v>-919.3299955312001</v>
      </c>
      <c r="M44" s="63">
        <f t="shared" si="14"/>
        <v>-574.7872176</v>
      </c>
      <c r="N44" s="28">
        <f>SUM(B44:M44)</f>
        <v>-14609.211126682298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2097.2000000000003</v>
      </c>
      <c r="I45" s="63">
        <f t="shared" si="15"/>
        <v>1498</v>
      </c>
      <c r="J45" s="63">
        <f t="shared" si="15"/>
        <v>149.8</v>
      </c>
      <c r="K45" s="63">
        <f t="shared" si="15"/>
        <v>1313.96</v>
      </c>
      <c r="L45" s="63">
        <f t="shared" si="15"/>
        <v>1091.4</v>
      </c>
      <c r="M45" s="63">
        <f t="shared" si="15"/>
        <v>710.48</v>
      </c>
      <c r="N45" s="65">
        <f>SUM(B45:M45)</f>
        <v>17821.920000000002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-165772.25</v>
      </c>
      <c r="C48" s="28">
        <f aca="true" t="shared" si="16" ref="C48:M48">+C49+C52+C60+C61</f>
        <v>-86141.34</v>
      </c>
      <c r="D48" s="28">
        <f t="shared" si="16"/>
        <v>-76824.74</v>
      </c>
      <c r="E48" s="28">
        <f t="shared" si="16"/>
        <v>-23061.21</v>
      </c>
      <c r="F48" s="28">
        <f t="shared" si="16"/>
        <v>-61825.95</v>
      </c>
      <c r="G48" s="28">
        <f t="shared" si="16"/>
        <v>-109510.03</v>
      </c>
      <c r="H48" s="28">
        <f t="shared" si="16"/>
        <v>-130557.77</v>
      </c>
      <c r="I48" s="28">
        <f t="shared" si="16"/>
        <v>-95935.39</v>
      </c>
      <c r="J48" s="28">
        <f t="shared" si="16"/>
        <v>-104915.01000000001</v>
      </c>
      <c r="K48" s="28">
        <f t="shared" si="16"/>
        <v>-87296.86</v>
      </c>
      <c r="L48" s="28">
        <f t="shared" si="16"/>
        <v>-43007.36</v>
      </c>
      <c r="M48" s="28">
        <f t="shared" si="16"/>
        <v>-26991.72</v>
      </c>
      <c r="N48" s="28">
        <f>+N49+N52+N60+N61</f>
        <v>-1011839.63</v>
      </c>
      <c r="P48" s="40"/>
    </row>
    <row r="49" spans="1:16" ht="18.75" customHeight="1">
      <c r="A49" s="17" t="s">
        <v>49</v>
      </c>
      <c r="B49" s="29">
        <f>B50+B51</f>
        <v>-87164</v>
      </c>
      <c r="C49" s="29">
        <f>C50+C51</f>
        <v>-82785.5</v>
      </c>
      <c r="D49" s="29">
        <f>D50+D51</f>
        <v>-56637</v>
      </c>
      <c r="E49" s="29">
        <f>E50+E51</f>
        <v>-12463.5</v>
      </c>
      <c r="F49" s="29">
        <f aca="true" t="shared" si="17" ref="F49:M49">F50+F51</f>
        <v>-45727.5</v>
      </c>
      <c r="G49" s="29">
        <f t="shared" si="17"/>
        <v>-90709.5</v>
      </c>
      <c r="H49" s="29">
        <f t="shared" si="17"/>
        <v>-114730</v>
      </c>
      <c r="I49" s="29">
        <f t="shared" si="17"/>
        <v>-51989</v>
      </c>
      <c r="J49" s="29">
        <f t="shared" si="17"/>
        <v>-67280.5</v>
      </c>
      <c r="K49" s="29">
        <f t="shared" si="17"/>
        <v>-52619</v>
      </c>
      <c r="L49" s="29">
        <f t="shared" si="17"/>
        <v>-42742</v>
      </c>
      <c r="M49" s="29">
        <f t="shared" si="17"/>
        <v>-23026.5</v>
      </c>
      <c r="N49" s="28">
        <f aca="true" t="shared" si="18" ref="N49:N61">SUM(B49:M49)</f>
        <v>-727874</v>
      </c>
      <c r="P49" s="40"/>
    </row>
    <row r="50" spans="1:16" ht="18.75" customHeight="1">
      <c r="A50" s="13" t="s">
        <v>50</v>
      </c>
      <c r="B50" s="20">
        <f>ROUND(-B9*$D$3,2)</f>
        <v>-87164</v>
      </c>
      <c r="C50" s="20">
        <f>ROUND(-C9*$D$3,2)</f>
        <v>-82785.5</v>
      </c>
      <c r="D50" s="20">
        <f>ROUND(-D9*$D$3,2)</f>
        <v>-56637</v>
      </c>
      <c r="E50" s="20">
        <f>ROUND(-E9*$D$3,2)</f>
        <v>-12463.5</v>
      </c>
      <c r="F50" s="20">
        <f aca="true" t="shared" si="19" ref="F50:M50">ROUND(-F9*$D$3,2)</f>
        <v>-45727.5</v>
      </c>
      <c r="G50" s="20">
        <f t="shared" si="19"/>
        <v>-90709.5</v>
      </c>
      <c r="H50" s="20">
        <f t="shared" si="19"/>
        <v>-114730</v>
      </c>
      <c r="I50" s="20">
        <f t="shared" si="19"/>
        <v>-51989</v>
      </c>
      <c r="J50" s="20">
        <f t="shared" si="19"/>
        <v>-67280.5</v>
      </c>
      <c r="K50" s="20">
        <f t="shared" si="19"/>
        <v>-52619</v>
      </c>
      <c r="L50" s="20">
        <f t="shared" si="19"/>
        <v>-42742</v>
      </c>
      <c r="M50" s="20">
        <f t="shared" si="19"/>
        <v>-23026.5</v>
      </c>
      <c r="N50" s="54">
        <f t="shared" si="18"/>
        <v>-727874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-78608.25</v>
      </c>
      <c r="C52" s="29">
        <f aca="true" t="shared" si="21" ref="C52:M52">SUM(C53:C59)</f>
        <v>-3355.84</v>
      </c>
      <c r="D52" s="29">
        <f t="shared" si="21"/>
        <v>-20187.74</v>
      </c>
      <c r="E52" s="29">
        <f t="shared" si="21"/>
        <v>-10597.710000000001</v>
      </c>
      <c r="F52" s="29">
        <f t="shared" si="21"/>
        <v>-16098.45</v>
      </c>
      <c r="G52" s="29">
        <f t="shared" si="21"/>
        <v>-18800.53</v>
      </c>
      <c r="H52" s="29">
        <f t="shared" si="21"/>
        <v>-15827.77</v>
      </c>
      <c r="I52" s="29">
        <f t="shared" si="21"/>
        <v>-43946.39</v>
      </c>
      <c r="J52" s="29">
        <f t="shared" si="21"/>
        <v>-37634.51</v>
      </c>
      <c r="K52" s="29">
        <f t="shared" si="21"/>
        <v>-34677.86</v>
      </c>
      <c r="L52" s="29">
        <f t="shared" si="21"/>
        <v>-265.36</v>
      </c>
      <c r="M52" s="29">
        <f t="shared" si="21"/>
        <v>-3965.2200000000003</v>
      </c>
      <c r="N52" s="29">
        <f>SUM(N53:N59)</f>
        <v>-283965.63</v>
      </c>
      <c r="P52" s="47"/>
    </row>
    <row r="53" spans="1:15" ht="18.75" customHeight="1">
      <c r="A53" s="13" t="s">
        <v>53</v>
      </c>
      <c r="B53" s="27">
        <v>-77623.85</v>
      </c>
      <c r="C53" s="27">
        <v>-3236</v>
      </c>
      <c r="D53" s="27">
        <v>-20085.02</v>
      </c>
      <c r="E53" s="27">
        <v>-10914.43</v>
      </c>
      <c r="F53" s="27">
        <v>-15349.45</v>
      </c>
      <c r="G53" s="27">
        <v>-18051.53</v>
      </c>
      <c r="H53" s="27">
        <v>-15536.73</v>
      </c>
      <c r="I53" s="27">
        <v>-42295.07</v>
      </c>
      <c r="J53" s="27">
        <v>-24460.27</v>
      </c>
      <c r="K53" s="27">
        <v>-30791.14</v>
      </c>
      <c r="L53" s="27">
        <v>0</v>
      </c>
      <c r="M53" s="27">
        <v>-3913.86</v>
      </c>
      <c r="N53" s="27">
        <f t="shared" si="18"/>
        <v>-262257.35000000003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316.72</v>
      </c>
      <c r="F59" s="27">
        <v>-749</v>
      </c>
      <c r="G59" s="27">
        <v>-749</v>
      </c>
      <c r="H59" s="27">
        <v>-291.04</v>
      </c>
      <c r="I59" s="27">
        <v>-1151.32</v>
      </c>
      <c r="J59" s="27">
        <v>-2174.24</v>
      </c>
      <c r="K59" s="27">
        <v>-1386.72</v>
      </c>
      <c r="L59" s="27">
        <v>-265.36</v>
      </c>
      <c r="M59" s="27">
        <v>-51.36</v>
      </c>
      <c r="N59" s="27">
        <f t="shared" si="18"/>
        <v>-7708.279999999999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689023.5422832955</v>
      </c>
      <c r="C63" s="32">
        <f t="shared" si="22"/>
        <v>469108.5210330377</v>
      </c>
      <c r="D63" s="32">
        <f t="shared" si="22"/>
        <v>496634.55510144006</v>
      </c>
      <c r="E63" s="32">
        <f t="shared" si="22"/>
        <v>120190.24558569328</v>
      </c>
      <c r="F63" s="32">
        <f t="shared" si="22"/>
        <v>473170.3504560501</v>
      </c>
      <c r="G63" s="32">
        <f t="shared" si="22"/>
        <v>609189.8170128</v>
      </c>
      <c r="H63" s="32">
        <f t="shared" si="22"/>
        <v>638060.5411753318</v>
      </c>
      <c r="I63" s="32">
        <f t="shared" si="22"/>
        <v>572012.7715803538</v>
      </c>
      <c r="J63" s="32">
        <f t="shared" si="22"/>
        <v>432996.52375027</v>
      </c>
      <c r="K63" s="32">
        <f t="shared" si="22"/>
        <v>544900.2730429664</v>
      </c>
      <c r="L63" s="32">
        <f t="shared" si="22"/>
        <v>287392.7091459489</v>
      </c>
      <c r="M63" s="32">
        <f t="shared" si="22"/>
        <v>150431.1357824</v>
      </c>
      <c r="N63" s="32">
        <f>SUM(B63:M63)</f>
        <v>5483110.985949588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689023.54</v>
      </c>
      <c r="C66" s="42">
        <f aca="true" t="shared" si="23" ref="C66:M66">SUM(C67:C80)</f>
        <v>469108.52999999997</v>
      </c>
      <c r="D66" s="42">
        <f t="shared" si="23"/>
        <v>496634.56</v>
      </c>
      <c r="E66" s="42">
        <f t="shared" si="23"/>
        <v>120190.26</v>
      </c>
      <c r="F66" s="42">
        <f t="shared" si="23"/>
        <v>473170.35</v>
      </c>
      <c r="G66" s="42">
        <f t="shared" si="23"/>
        <v>609189.81</v>
      </c>
      <c r="H66" s="42">
        <f t="shared" si="23"/>
        <v>638060.54</v>
      </c>
      <c r="I66" s="42">
        <f t="shared" si="23"/>
        <v>572012.77</v>
      </c>
      <c r="J66" s="42">
        <f t="shared" si="23"/>
        <v>432996.52</v>
      </c>
      <c r="K66" s="42">
        <f t="shared" si="23"/>
        <v>544900.27</v>
      </c>
      <c r="L66" s="42">
        <f t="shared" si="23"/>
        <v>287392.71</v>
      </c>
      <c r="M66" s="42">
        <f t="shared" si="23"/>
        <v>150431.13</v>
      </c>
      <c r="N66" s="32">
        <f>SUM(N67:N80)</f>
        <v>5483110.99</v>
      </c>
      <c r="P66" s="40"/>
    </row>
    <row r="67" spans="1:14" ht="18.75" customHeight="1">
      <c r="A67" s="17" t="s">
        <v>100</v>
      </c>
      <c r="B67" s="42">
        <v>140989.03</v>
      </c>
      <c r="C67" s="42">
        <v>142969.74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283958.77</v>
      </c>
    </row>
    <row r="68" spans="1:14" ht="18.75" customHeight="1">
      <c r="A68" s="17" t="s">
        <v>101</v>
      </c>
      <c r="B68" s="42">
        <v>548034.51</v>
      </c>
      <c r="C68" s="42">
        <v>326138.79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874173.3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496634.56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496634.56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120190.26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120190.26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473170.35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473170.35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609189.81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609189.81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492792.86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492792.86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145267.68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145267.68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572012.77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572012.77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432996.52</v>
      </c>
      <c r="K76" s="41">
        <v>0</v>
      </c>
      <c r="L76" s="41">
        <v>0</v>
      </c>
      <c r="M76" s="41">
        <v>0</v>
      </c>
      <c r="N76" s="32">
        <f t="shared" si="24"/>
        <v>432996.52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544900.27</v>
      </c>
      <c r="L77" s="41">
        <v>0</v>
      </c>
      <c r="M77" s="70"/>
      <c r="N77" s="29">
        <f t="shared" si="24"/>
        <v>544900.27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287392.71</v>
      </c>
      <c r="M78" s="41">
        <v>0</v>
      </c>
      <c r="N78" s="32">
        <f t="shared" si="24"/>
        <v>287392.71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150431.13</v>
      </c>
      <c r="N79" s="29">
        <f t="shared" si="24"/>
        <v>150431.13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1.9684912997097992</v>
      </c>
      <c r="C84" s="52">
        <v>1.9202488076576727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1.7084520982878932</v>
      </c>
      <c r="C85" s="52">
        <v>1.6040713793624921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1.579200007842786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2.000542701765668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1.8419000148121103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1.4605999926815287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1.7178485488530262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1.6351052370050934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1.6566406317842248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1.8691279902144755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1.788068656412346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2.1230792969101593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2.0889999646505713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2015-07-02T17:37:10Z</dcterms:modified>
  <cp:category/>
  <cp:version/>
  <cp:contentType/>
  <cp:contentStatus/>
</cp:coreProperties>
</file>