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<sst xmlns="http://schemas.openxmlformats.org/spreadsheetml/2006/main" count="110" uniqueCount="108">
  <si>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</si>
  <si>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</si>
  <si>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</si>
  <si>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</si>
  <si>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</si>
  <si>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</si>
  <si>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</si>
  <si>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</si>
  <si>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</si>
  <si>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</si>
  <si>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</si>
  <si>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</si>
  <si>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</si>
  <si>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</si>
  <si>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</si>
  <si>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</si>
  <si>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</si>
  <si>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</si>
  <si>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</si>
  <si>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</si>
  <si>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</si>
  <si>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</si>
  <si>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</si>
  <si>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</si>
  <si>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</si>
  <si>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</si>
  <si>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</si>
  <si>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</si>
  <si>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</si>
  <si>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</si>
  <si>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</si>
  <si>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</si>
  <si>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</si>
  <si>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</si>
  <si>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</si>
  <si>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</si>
  <si>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</si>
  <si>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</si>
  <si>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</si>
  <si>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</si>
  <si>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</si>
  <si>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</si>
  <si>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</si>
  <si>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</si>
  <si>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</si>
  <si>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</si>
  <si>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</si>
  <si>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</si>
  <si>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</si>
  <si>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</si>
  <si>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</si>
  <si>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</si>
  <si>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</si>
  <si>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</si>
  <si>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</si>
  <si>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</si>
  <si>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</si>
  <si>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</si>
  <si>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</si>
  <si>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</si>
  <si>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</si>
  <si>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</si>
  <si>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</si>
  <si>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</si>
  <si>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</si>
  <si>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</si>
  <si>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</si>
  <si>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</si>
  <si>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</si>
  <si>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</si>
  <si>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</si>
  <si>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</si>
  <si>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</si>
  <si>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</si>
  <si>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</si>
  <si>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</si>
  <si>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</si>
  <si>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</si>
  <si>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</si>
  <si>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</si>
  <si>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</si>
  <si>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</si>
  <si>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</si>
  <si>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</si>
  <si>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</si>
  <si>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</si>
  <si>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</si>
  <si>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</si>
  <si>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</si>
  <si>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</si>
  <si>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</si>
  <si>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</si>
  <si>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</si>
  <si>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</si>
  <si>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</si>
  <si>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</si>
  <si>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</si>
  <si>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</si>
  <si>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</si>
  <si>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</si>
  <si>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</si>
  <si>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</si>
  <si>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</si>
  <si>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</si>
  <si>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</si>
  <si>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</si>
  <si>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</si>
  <si>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25/06/15 - VENCIMENTO 02/07/15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</si>
</sst>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489339</v>
      </c>
      <c r="C7" s="10">
        <f>C8+C20+C24</f>
        <v>328989</v>
      </c>
      <c r="D7" s="10">
        <f>D8+D20+D24</f>
        <v>357302</v>
      </c>
      <c r="E7" s="10">
        <f>E8+E20+E24</f>
        <v>70472</v>
      </c>
      <c r="F7" s="10">
        <f aca="true" t="shared" si="0" ref="F7:M7">F8+F20+F24</f>
        <v>286414</v>
      </c>
      <c r="G7" s="10">
        <f t="shared" si="0"/>
        <v>490214</v>
      </c>
      <c r="H7" s="10">
        <f t="shared" si="0"/>
        <v>453228</v>
      </c>
      <c r="I7" s="10">
        <f t="shared" si="0"/>
        <v>399239</v>
      </c>
      <c r="J7" s="10">
        <f t="shared" si="0"/>
        <v>285084</v>
      </c>
      <c r="K7" s="10">
        <f t="shared" si="0"/>
        <v>352645</v>
      </c>
      <c r="L7" s="10">
        <f t="shared" si="0"/>
        <v>155513</v>
      </c>
      <c r="M7" s="10">
        <f t="shared" si="0"/>
        <v>85172</v>
      </c>
      <c r="N7" s="10">
        <f>+N8+N20+N24</f>
        <v>3753611</v>
      </c>
      <c r="O7"/>
      <c r="P7" s="39"/>
    </row>
    <row r="8" spans="1:15" ht="18.75" customHeight="1">
      <c r="A8" s="11" t="s">
        <v>27</v>
      </c>
      <c r="B8" s="12">
        <f>+B9+B12+B16</f>
        <v>285451</v>
      </c>
      <c r="C8" s="12">
        <f>+C9+C12+C16</f>
        <v>200946</v>
      </c>
      <c r="D8" s="12">
        <f>+D9+D12+D16</f>
        <v>232339</v>
      </c>
      <c r="E8" s="12">
        <f>+E9+E12+E16</f>
        <v>43395</v>
      </c>
      <c r="F8" s="12">
        <f aca="true" t="shared" si="1" ref="F8:M8">+F9+F12+F16</f>
        <v>176667</v>
      </c>
      <c r="G8" s="12">
        <f t="shared" si="1"/>
        <v>303803</v>
      </c>
      <c r="H8" s="12">
        <f t="shared" si="1"/>
        <v>267550</v>
      </c>
      <c r="I8" s="12">
        <f t="shared" si="1"/>
        <v>241405</v>
      </c>
      <c r="J8" s="12">
        <f t="shared" si="1"/>
        <v>173712</v>
      </c>
      <c r="K8" s="12">
        <f t="shared" si="1"/>
        <v>200176</v>
      </c>
      <c r="L8" s="12">
        <f t="shared" si="1"/>
        <v>96083</v>
      </c>
      <c r="M8" s="12">
        <f t="shared" si="1"/>
        <v>55349</v>
      </c>
      <c r="N8" s="12">
        <f>SUM(B8:M8)</f>
        <v>2276876</v>
      </c>
      <c r="O8"/>
    </row>
    <row r="9" spans="1:15" ht="18.75" customHeight="1">
      <c r="A9" s="13" t="s">
        <v>4</v>
      </c>
      <c r="B9" s="14">
        <v>22543</v>
      </c>
      <c r="C9" s="14">
        <v>21737</v>
      </c>
      <c r="D9" s="14">
        <v>14359</v>
      </c>
      <c r="E9" s="14">
        <v>3401</v>
      </c>
      <c r="F9" s="14">
        <v>11616</v>
      </c>
      <c r="G9" s="14">
        <v>23202</v>
      </c>
      <c r="H9" s="14">
        <v>29504</v>
      </c>
      <c r="I9" s="14">
        <v>13256</v>
      </c>
      <c r="J9" s="14">
        <v>17145</v>
      </c>
      <c r="K9" s="14">
        <v>13665</v>
      </c>
      <c r="L9" s="14">
        <v>11272</v>
      </c>
      <c r="M9" s="14">
        <v>6346</v>
      </c>
      <c r="N9" s="12">
        <f aca="true" t="shared" si="2" ref="N9:N19">SUM(B9:M9)</f>
        <v>188046</v>
      </c>
      <c r="O9"/>
    </row>
    <row r="10" spans="1:15" ht="18.75" customHeight="1">
      <c r="A10" s="15" t="s">
        <v>5</v>
      </c>
      <c r="B10" s="14">
        <f>+B9-B11</f>
        <v>22543</v>
      </c>
      <c r="C10" s="14">
        <f>+C9-C11</f>
        <v>21737</v>
      </c>
      <c r="D10" s="14">
        <f>+D9-D11</f>
        <v>14359</v>
      </c>
      <c r="E10" s="14">
        <f>+E9-E11</f>
        <v>3401</v>
      </c>
      <c r="F10" s="14">
        <f aca="true" t="shared" si="3" ref="F10:M10">+F9-F11</f>
        <v>11616</v>
      </c>
      <c r="G10" s="14">
        <f t="shared" si="3"/>
        <v>23202</v>
      </c>
      <c r="H10" s="14">
        <f t="shared" si="3"/>
        <v>29504</v>
      </c>
      <c r="I10" s="14">
        <f t="shared" si="3"/>
        <v>13256</v>
      </c>
      <c r="J10" s="14">
        <f t="shared" si="3"/>
        <v>17145</v>
      </c>
      <c r="K10" s="14">
        <f t="shared" si="3"/>
        <v>13665</v>
      </c>
      <c r="L10" s="14">
        <f t="shared" si="3"/>
        <v>11272</v>
      </c>
      <c r="M10" s="14">
        <f t="shared" si="3"/>
        <v>6346</v>
      </c>
      <c r="N10" s="12">
        <f t="shared" si="2"/>
        <v>188046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203789</v>
      </c>
      <c r="C12" s="14">
        <f>C13+C14+C15</f>
        <v>142612</v>
      </c>
      <c r="D12" s="14">
        <f>D13+D14+D15</f>
        <v>182756</v>
      </c>
      <c r="E12" s="14">
        <f>E13+E14+E15</f>
        <v>32365</v>
      </c>
      <c r="F12" s="14">
        <f aca="true" t="shared" si="4" ref="F12:M12">F13+F14+F15</f>
        <v>132601</v>
      </c>
      <c r="G12" s="14">
        <f t="shared" si="4"/>
        <v>228431</v>
      </c>
      <c r="H12" s="14">
        <f t="shared" si="4"/>
        <v>196255</v>
      </c>
      <c r="I12" s="14">
        <f t="shared" si="4"/>
        <v>186604</v>
      </c>
      <c r="J12" s="14">
        <f t="shared" si="4"/>
        <v>127971</v>
      </c>
      <c r="K12" s="14">
        <f t="shared" si="4"/>
        <v>147246</v>
      </c>
      <c r="L12" s="14">
        <f t="shared" si="4"/>
        <v>71616</v>
      </c>
      <c r="M12" s="14">
        <f t="shared" si="4"/>
        <v>41824</v>
      </c>
      <c r="N12" s="12">
        <f t="shared" si="2"/>
        <v>1694070</v>
      </c>
      <c r="O12"/>
    </row>
    <row r="13" spans="1:15" ht="18.75" customHeight="1">
      <c r="A13" s="15" t="s">
        <v>7</v>
      </c>
      <c r="B13" s="14">
        <v>104682</v>
      </c>
      <c r="C13" s="14">
        <v>73711</v>
      </c>
      <c r="D13" s="14">
        <v>91595</v>
      </c>
      <c r="E13" s="14">
        <v>16400</v>
      </c>
      <c r="F13" s="14">
        <v>66230</v>
      </c>
      <c r="G13" s="14">
        <v>116241</v>
      </c>
      <c r="H13" s="14">
        <v>104907</v>
      </c>
      <c r="I13" s="14">
        <v>98375</v>
      </c>
      <c r="J13" s="14">
        <v>65857</v>
      </c>
      <c r="K13" s="14">
        <v>75875</v>
      </c>
      <c r="L13" s="14">
        <v>36303</v>
      </c>
      <c r="M13" s="14">
        <v>20735</v>
      </c>
      <c r="N13" s="12">
        <f t="shared" si="2"/>
        <v>870911</v>
      </c>
      <c r="O13"/>
    </row>
    <row r="14" spans="1:15" ht="18.75" customHeight="1">
      <c r="A14" s="15" t="s">
        <v>8</v>
      </c>
      <c r="B14" s="14">
        <v>91350</v>
      </c>
      <c r="C14" s="14">
        <v>61385</v>
      </c>
      <c r="D14" s="14">
        <v>84519</v>
      </c>
      <c r="E14" s="14">
        <v>14245</v>
      </c>
      <c r="F14" s="14">
        <v>59545</v>
      </c>
      <c r="G14" s="14">
        <v>98893</v>
      </c>
      <c r="H14" s="14">
        <v>82219</v>
      </c>
      <c r="I14" s="14">
        <v>82572</v>
      </c>
      <c r="J14" s="14">
        <v>56770</v>
      </c>
      <c r="K14" s="14">
        <v>66349</v>
      </c>
      <c r="L14" s="14">
        <v>32537</v>
      </c>
      <c r="M14" s="14">
        <v>19764</v>
      </c>
      <c r="N14" s="12">
        <f t="shared" si="2"/>
        <v>750148</v>
      </c>
      <c r="O14"/>
    </row>
    <row r="15" spans="1:15" ht="18.75" customHeight="1">
      <c r="A15" s="15" t="s">
        <v>9</v>
      </c>
      <c r="B15" s="14">
        <v>7757</v>
      </c>
      <c r="C15" s="14">
        <v>7516</v>
      </c>
      <c r="D15" s="14">
        <v>6642</v>
      </c>
      <c r="E15" s="14">
        <v>1720</v>
      </c>
      <c r="F15" s="14">
        <v>6826</v>
      </c>
      <c r="G15" s="14">
        <v>13297</v>
      </c>
      <c r="H15" s="14">
        <v>9129</v>
      </c>
      <c r="I15" s="14">
        <v>5657</v>
      </c>
      <c r="J15" s="14">
        <v>5344</v>
      </c>
      <c r="K15" s="14">
        <v>5022</v>
      </c>
      <c r="L15" s="14">
        <v>2776</v>
      </c>
      <c r="M15" s="14">
        <v>1325</v>
      </c>
      <c r="N15" s="12">
        <f t="shared" si="2"/>
        <v>73011</v>
      </c>
      <c r="O15"/>
    </row>
    <row r="16" spans="1:14" ht="18.75" customHeight="1">
      <c r="A16" s="16" t="s">
        <v>26</v>
      </c>
      <c r="B16" s="14">
        <f>B17+B18+B19</f>
        <v>59119</v>
      </c>
      <c r="C16" s="14">
        <f>C17+C18+C19</f>
        <v>36597</v>
      </c>
      <c r="D16" s="14">
        <f>D17+D18+D19</f>
        <v>35224</v>
      </c>
      <c r="E16" s="14">
        <f>E17+E18+E19</f>
        <v>7629</v>
      </c>
      <c r="F16" s="14">
        <f aca="true" t="shared" si="5" ref="F16:M16">F17+F18+F19</f>
        <v>32450</v>
      </c>
      <c r="G16" s="14">
        <f t="shared" si="5"/>
        <v>52170</v>
      </c>
      <c r="H16" s="14">
        <f t="shared" si="5"/>
        <v>41791</v>
      </c>
      <c r="I16" s="14">
        <f t="shared" si="5"/>
        <v>41545</v>
      </c>
      <c r="J16" s="14">
        <f t="shared" si="5"/>
        <v>28596</v>
      </c>
      <c r="K16" s="14">
        <f t="shared" si="5"/>
        <v>39265</v>
      </c>
      <c r="L16" s="14">
        <f t="shared" si="5"/>
        <v>13195</v>
      </c>
      <c r="M16" s="14">
        <f t="shared" si="5"/>
        <v>7179</v>
      </c>
      <c r="N16" s="12">
        <f t="shared" si="2"/>
        <v>394760</v>
      </c>
    </row>
    <row r="17" spans="1:15" ht="18.75" customHeight="1">
      <c r="A17" s="15" t="s">
        <v>23</v>
      </c>
      <c r="B17" s="14">
        <v>7975</v>
      </c>
      <c r="C17" s="14">
        <v>5517</v>
      </c>
      <c r="D17" s="14">
        <v>5297</v>
      </c>
      <c r="E17" s="14">
        <v>1161</v>
      </c>
      <c r="F17" s="14">
        <v>4939</v>
      </c>
      <c r="G17" s="14">
        <v>9309</v>
      </c>
      <c r="H17" s="14">
        <v>8015</v>
      </c>
      <c r="I17" s="14">
        <v>6948</v>
      </c>
      <c r="J17" s="14">
        <v>4907</v>
      </c>
      <c r="K17" s="14">
        <v>6000</v>
      </c>
      <c r="L17" s="14">
        <v>2387</v>
      </c>
      <c r="M17" s="14">
        <v>1142</v>
      </c>
      <c r="N17" s="12">
        <f t="shared" si="2"/>
        <v>63597</v>
      </c>
      <c r="O17"/>
    </row>
    <row r="18" spans="1:15" ht="18.75" customHeight="1">
      <c r="A18" s="15" t="s">
        <v>24</v>
      </c>
      <c r="B18" s="14">
        <v>2011</v>
      </c>
      <c r="C18" s="14">
        <v>1016</v>
      </c>
      <c r="D18" s="14">
        <v>1805</v>
      </c>
      <c r="E18" s="14">
        <v>287</v>
      </c>
      <c r="F18" s="14">
        <v>1243</v>
      </c>
      <c r="G18" s="14">
        <v>1971</v>
      </c>
      <c r="H18" s="14">
        <v>2042</v>
      </c>
      <c r="I18" s="14">
        <v>1683</v>
      </c>
      <c r="J18" s="14">
        <v>1186</v>
      </c>
      <c r="K18" s="14">
        <v>2119</v>
      </c>
      <c r="L18" s="14">
        <v>583</v>
      </c>
      <c r="M18" s="14">
        <v>302</v>
      </c>
      <c r="N18" s="12">
        <f t="shared" si="2"/>
        <v>16248</v>
      </c>
      <c r="O18"/>
    </row>
    <row r="19" spans="1:15" ht="18.75" customHeight="1">
      <c r="A19" s="15" t="s">
        <v>25</v>
      </c>
      <c r="B19" s="14">
        <v>49133</v>
      </c>
      <c r="C19" s="14">
        <v>30064</v>
      </c>
      <c r="D19" s="14">
        <v>28122</v>
      </c>
      <c r="E19" s="14">
        <v>6181</v>
      </c>
      <c r="F19" s="14">
        <v>26268</v>
      </c>
      <c r="G19" s="14">
        <v>40890</v>
      </c>
      <c r="H19" s="14">
        <v>31734</v>
      </c>
      <c r="I19" s="14">
        <v>32914</v>
      </c>
      <c r="J19" s="14">
        <v>22503</v>
      </c>
      <c r="K19" s="14">
        <v>31146</v>
      </c>
      <c r="L19" s="14">
        <v>10225</v>
      </c>
      <c r="M19" s="14">
        <v>5735</v>
      </c>
      <c r="N19" s="12">
        <f t="shared" si="2"/>
        <v>314915</v>
      </c>
      <c r="O19"/>
    </row>
    <row r="20" spans="1:15" ht="18.75" customHeight="1">
      <c r="A20" s="17" t="s">
        <v>10</v>
      </c>
      <c r="B20" s="18">
        <f>B21+B22+B23</f>
        <v>145802</v>
      </c>
      <c r="C20" s="18">
        <f>C21+C22+C23</f>
        <v>82627</v>
      </c>
      <c r="D20" s="18">
        <f>D21+D22+D23</f>
        <v>82285</v>
      </c>
      <c r="E20" s="18">
        <f>E21+E22+E23</f>
        <v>16370</v>
      </c>
      <c r="F20" s="18">
        <f aca="true" t="shared" si="6" ref="F20:M20">F21+F22+F23</f>
        <v>67092</v>
      </c>
      <c r="G20" s="18">
        <f t="shared" si="6"/>
        <v>116979</v>
      </c>
      <c r="H20" s="18">
        <f t="shared" si="6"/>
        <v>124132</v>
      </c>
      <c r="I20" s="18">
        <f t="shared" si="6"/>
        <v>116653</v>
      </c>
      <c r="J20" s="18">
        <f t="shared" si="6"/>
        <v>76305</v>
      </c>
      <c r="K20" s="18">
        <f t="shared" si="6"/>
        <v>119111</v>
      </c>
      <c r="L20" s="18">
        <f t="shared" si="6"/>
        <v>47144</v>
      </c>
      <c r="M20" s="18">
        <f t="shared" si="6"/>
        <v>24836</v>
      </c>
      <c r="N20" s="12">
        <f aca="true" t="shared" si="7" ref="N20:N26">SUM(B20:M20)</f>
        <v>1019336</v>
      </c>
      <c r="O20"/>
    </row>
    <row r="21" spans="1:15" ht="18.75" customHeight="1">
      <c r="A21" s="13" t="s">
        <v>11</v>
      </c>
      <c r="B21" s="14">
        <v>83042</v>
      </c>
      <c r="C21" s="14">
        <v>50049</v>
      </c>
      <c r="D21" s="14">
        <v>49844</v>
      </c>
      <c r="E21" s="14">
        <v>9731</v>
      </c>
      <c r="F21" s="14">
        <v>39660</v>
      </c>
      <c r="G21" s="14">
        <v>71672</v>
      </c>
      <c r="H21" s="14">
        <v>76003</v>
      </c>
      <c r="I21" s="14">
        <v>69399</v>
      </c>
      <c r="J21" s="14">
        <v>45137</v>
      </c>
      <c r="K21" s="14">
        <v>67209</v>
      </c>
      <c r="L21" s="14">
        <v>26637</v>
      </c>
      <c r="M21" s="14">
        <v>13842</v>
      </c>
      <c r="N21" s="12">
        <f t="shared" si="7"/>
        <v>602225</v>
      </c>
      <c r="O21"/>
    </row>
    <row r="22" spans="1:15" ht="18.75" customHeight="1">
      <c r="A22" s="13" t="s">
        <v>12</v>
      </c>
      <c r="B22" s="14">
        <v>58339</v>
      </c>
      <c r="C22" s="14">
        <v>29359</v>
      </c>
      <c r="D22" s="14">
        <v>29841</v>
      </c>
      <c r="E22" s="14">
        <v>5955</v>
      </c>
      <c r="F22" s="14">
        <v>24632</v>
      </c>
      <c r="G22" s="14">
        <v>39899</v>
      </c>
      <c r="H22" s="14">
        <v>43856</v>
      </c>
      <c r="I22" s="14">
        <v>44165</v>
      </c>
      <c r="J22" s="14">
        <v>28552</v>
      </c>
      <c r="K22" s="14">
        <v>48566</v>
      </c>
      <c r="L22" s="14">
        <v>19080</v>
      </c>
      <c r="M22" s="14">
        <v>10374</v>
      </c>
      <c r="N22" s="12">
        <f t="shared" si="7"/>
        <v>382618</v>
      </c>
      <c r="O22"/>
    </row>
    <row r="23" spans="1:15" ht="18.75" customHeight="1">
      <c r="A23" s="13" t="s">
        <v>13</v>
      </c>
      <c r="B23" s="14">
        <v>4421</v>
      </c>
      <c r="C23" s="14">
        <v>3219</v>
      </c>
      <c r="D23" s="14">
        <v>2600</v>
      </c>
      <c r="E23" s="14">
        <v>684</v>
      </c>
      <c r="F23" s="14">
        <v>2800</v>
      </c>
      <c r="G23" s="14">
        <v>5408</v>
      </c>
      <c r="H23" s="14">
        <v>4273</v>
      </c>
      <c r="I23" s="14">
        <v>3089</v>
      </c>
      <c r="J23" s="14">
        <v>2616</v>
      </c>
      <c r="K23" s="14">
        <v>3336</v>
      </c>
      <c r="L23" s="14">
        <v>1427</v>
      </c>
      <c r="M23" s="14">
        <v>620</v>
      </c>
      <c r="N23" s="12">
        <f t="shared" si="7"/>
        <v>34493</v>
      </c>
      <c r="O23"/>
    </row>
    <row r="24" spans="1:15" ht="18.75" customHeight="1">
      <c r="A24" s="17" t="s">
        <v>14</v>
      </c>
      <c r="B24" s="14">
        <f>B25+B26</f>
        <v>58086</v>
      </c>
      <c r="C24" s="14">
        <f>C25+C26</f>
        <v>45416</v>
      </c>
      <c r="D24" s="14">
        <f>D25+D26</f>
        <v>42678</v>
      </c>
      <c r="E24" s="14">
        <f>E25+E26</f>
        <v>10707</v>
      </c>
      <c r="F24" s="14">
        <f aca="true" t="shared" si="8" ref="F24:M24">F25+F26</f>
        <v>42655</v>
      </c>
      <c r="G24" s="14">
        <f t="shared" si="8"/>
        <v>69432</v>
      </c>
      <c r="H24" s="14">
        <f t="shared" si="8"/>
        <v>61546</v>
      </c>
      <c r="I24" s="14">
        <f t="shared" si="8"/>
        <v>41181</v>
      </c>
      <c r="J24" s="14">
        <f t="shared" si="8"/>
        <v>35067</v>
      </c>
      <c r="K24" s="14">
        <f t="shared" si="8"/>
        <v>33358</v>
      </c>
      <c r="L24" s="14">
        <f t="shared" si="8"/>
        <v>12286</v>
      </c>
      <c r="M24" s="14">
        <f t="shared" si="8"/>
        <v>4987</v>
      </c>
      <c r="N24" s="12">
        <f t="shared" si="7"/>
        <v>457399</v>
      </c>
      <c r="O24"/>
    </row>
    <row r="25" spans="1:15" ht="18.75" customHeight="1">
      <c r="A25" s="13" t="s">
        <v>15</v>
      </c>
      <c r="B25" s="14">
        <v>37175</v>
      </c>
      <c r="C25" s="14">
        <v>29066</v>
      </c>
      <c r="D25" s="14">
        <v>27314</v>
      </c>
      <c r="E25" s="14">
        <v>6852</v>
      </c>
      <c r="F25" s="14">
        <v>27299</v>
      </c>
      <c r="G25" s="14">
        <v>44436</v>
      </c>
      <c r="H25" s="14">
        <v>39389</v>
      </c>
      <c r="I25" s="14">
        <v>26356</v>
      </c>
      <c r="J25" s="14">
        <v>22443</v>
      </c>
      <c r="K25" s="14">
        <v>21349</v>
      </c>
      <c r="L25" s="14">
        <v>7863</v>
      </c>
      <c r="M25" s="14">
        <v>3192</v>
      </c>
      <c r="N25" s="12">
        <f t="shared" si="7"/>
        <v>292734</v>
      </c>
      <c r="O25"/>
    </row>
    <row r="26" spans="1:15" ht="18.75" customHeight="1">
      <c r="A26" s="13" t="s">
        <v>16</v>
      </c>
      <c r="B26" s="14">
        <v>20911</v>
      </c>
      <c r="C26" s="14">
        <v>16350</v>
      </c>
      <c r="D26" s="14">
        <v>15364</v>
      </c>
      <c r="E26" s="14">
        <v>3855</v>
      </c>
      <c r="F26" s="14">
        <v>15356</v>
      </c>
      <c r="G26" s="14">
        <v>24996</v>
      </c>
      <c r="H26" s="14">
        <v>22157</v>
      </c>
      <c r="I26" s="14">
        <v>14825</v>
      </c>
      <c r="J26" s="14">
        <v>12624</v>
      </c>
      <c r="K26" s="14">
        <v>12009</v>
      </c>
      <c r="L26" s="14">
        <v>4423</v>
      </c>
      <c r="M26" s="14">
        <v>1795</v>
      </c>
      <c r="N26" s="12">
        <f t="shared" si="7"/>
        <v>164665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0.9949888819407405</v>
      </c>
      <c r="C32" s="23">
        <f aca="true" t="shared" si="9" ref="C32:M32">(((+C$8+C$20)*C$29)+(C$24*C$30))/C$7</f>
        <v>0.9922003349656067</v>
      </c>
      <c r="D32" s="23">
        <f t="shared" si="9"/>
        <v>1</v>
      </c>
      <c r="E32" s="23">
        <f t="shared" si="9"/>
        <v>0.9906713332954933</v>
      </c>
      <c r="F32" s="23">
        <f t="shared" si="9"/>
        <v>1</v>
      </c>
      <c r="G32" s="23">
        <f t="shared" si="9"/>
        <v>1</v>
      </c>
      <c r="H32" s="23">
        <f t="shared" si="9"/>
        <v>0.9959261563716275</v>
      </c>
      <c r="I32" s="23">
        <f t="shared" si="9"/>
        <v>0.9958946801289453</v>
      </c>
      <c r="J32" s="23">
        <f t="shared" si="9"/>
        <v>0.9975890853222209</v>
      </c>
      <c r="K32" s="23">
        <f t="shared" si="9"/>
        <v>0.9981648819634475</v>
      </c>
      <c r="L32" s="23">
        <f t="shared" si="9"/>
        <v>0.9977721142283924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1.7550608888552723</v>
      </c>
      <c r="C35" s="26">
        <f>C32*C34</f>
        <v>1.6910070308818834</v>
      </c>
      <c r="D35" s="26">
        <f>D32*D34</f>
        <v>1.5792</v>
      </c>
      <c r="E35" s="26">
        <f>E32*E34</f>
        <v>2.0013542275235556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1.6973569483041646</v>
      </c>
      <c r="I35" s="26">
        <f t="shared" si="10"/>
        <v>1.6568699793305264</v>
      </c>
      <c r="J35" s="26">
        <f t="shared" si="10"/>
        <v>1.8691826691682452</v>
      </c>
      <c r="K35" s="26">
        <f t="shared" si="10"/>
        <v>1.7882123860375163</v>
      </c>
      <c r="L35" s="26">
        <f t="shared" si="10"/>
        <v>2.1230595046551737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-0.0043974627</v>
      </c>
      <c r="C36" s="26">
        <v>-0.0055563256</v>
      </c>
      <c r="D36" s="26">
        <v>-0.00518616</v>
      </c>
      <c r="E36" s="26">
        <v>-0.0037805086</v>
      </c>
      <c r="F36" s="26">
        <v>-0.00394965</v>
      </c>
      <c r="G36" s="26">
        <v>-0.0035512</v>
      </c>
      <c r="H36" s="26">
        <v>-0.0037791796</v>
      </c>
      <c r="I36" s="26">
        <v>-0.0031196351</v>
      </c>
      <c r="J36" s="26">
        <v>-0.0004203673</v>
      </c>
      <c r="K36" s="26">
        <v>-0.0029479221</v>
      </c>
      <c r="L36" s="26">
        <v>-0.0059104384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419.44</v>
      </c>
      <c r="F38" s="65">
        <f t="shared" si="11"/>
        <v>1433.8000000000002</v>
      </c>
      <c r="G38" s="65">
        <f t="shared" si="11"/>
        <v>1968.8000000000002</v>
      </c>
      <c r="H38" s="65">
        <f t="shared" si="11"/>
        <v>2092.92</v>
      </c>
      <c r="I38" s="65">
        <f t="shared" si="11"/>
        <v>1498</v>
      </c>
      <c r="J38" s="65">
        <f t="shared" si="11"/>
        <v>149.8</v>
      </c>
      <c r="K38" s="65">
        <f t="shared" si="11"/>
        <v>1313.96</v>
      </c>
      <c r="L38" s="65">
        <f t="shared" si="11"/>
        <v>1091.4</v>
      </c>
      <c r="M38" s="65">
        <f t="shared" si="11"/>
        <v>710.48</v>
      </c>
      <c r="N38" s="28">
        <f>SUM(B38:M38)</f>
        <v>17813.36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98</v>
      </c>
      <c r="F39" s="67">
        <v>335</v>
      </c>
      <c r="G39" s="67">
        <v>460</v>
      </c>
      <c r="H39" s="67">
        <v>489</v>
      </c>
      <c r="I39" s="67">
        <v>350</v>
      </c>
      <c r="J39" s="67">
        <v>35</v>
      </c>
      <c r="K39" s="67">
        <v>307</v>
      </c>
      <c r="L39" s="67">
        <v>255</v>
      </c>
      <c r="M39" s="67">
        <v>166</v>
      </c>
      <c r="N39" s="12">
        <f>SUM(B39:M39)</f>
        <v>4162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859150.2902913948</v>
      </c>
      <c r="C42" s="69">
        <f aca="true" t="shared" si="12" ref="C42:M42">C43+C44+C45+C46</f>
        <v>556989.9820799816</v>
      </c>
      <c r="D42" s="69">
        <f t="shared" si="12"/>
        <v>573909.4630596801</v>
      </c>
      <c r="E42" s="69">
        <f t="shared" si="12"/>
        <v>141192.45511998082</v>
      </c>
      <c r="F42" s="69">
        <f t="shared" si="12"/>
        <v>527848.5115449</v>
      </c>
      <c r="G42" s="69">
        <f t="shared" si="12"/>
        <v>716234.5204432</v>
      </c>
      <c r="H42" s="69">
        <f t="shared" si="12"/>
        <v>769669.7849542511</v>
      </c>
      <c r="I42" s="69">
        <f t="shared" si="12"/>
        <v>661739.6336802511</v>
      </c>
      <c r="J42" s="69">
        <f t="shared" si="12"/>
        <v>532904.0320658068</v>
      </c>
      <c r="K42" s="69">
        <f t="shared" si="12"/>
        <v>630878.5468852455</v>
      </c>
      <c r="L42" s="69">
        <f t="shared" si="12"/>
        <v>330335.60274054087</v>
      </c>
      <c r="M42" s="69">
        <f t="shared" si="12"/>
        <v>178057.9350784</v>
      </c>
      <c r="N42" s="69">
        <f>N43+N44+N45+N46</f>
        <v>6478910.757943633</v>
      </c>
    </row>
    <row r="43" spans="1:14" ht="18.75" customHeight="1">
      <c r="A43" s="66" t="s">
        <v>94</v>
      </c>
      <c r="B43" s="63">
        <f aca="true" t="shared" si="13" ref="B43:H43">B35*B7</f>
        <v>858819.74029155</v>
      </c>
      <c r="C43" s="63">
        <f t="shared" si="13"/>
        <v>556322.7120828</v>
      </c>
      <c r="D43" s="63">
        <f t="shared" si="13"/>
        <v>564251.3184</v>
      </c>
      <c r="E43" s="63">
        <f t="shared" si="13"/>
        <v>141039.43512204</v>
      </c>
      <c r="F43" s="63">
        <f t="shared" si="13"/>
        <v>527545.9466</v>
      </c>
      <c r="G43" s="63">
        <f t="shared" si="13"/>
        <v>716006.5684</v>
      </c>
      <c r="H43" s="63">
        <f t="shared" si="13"/>
        <v>769289.6949659999</v>
      </c>
      <c r="I43" s="63">
        <f>I35*I7</f>
        <v>661487.11367794</v>
      </c>
      <c r="J43" s="63">
        <f>J35*J7</f>
        <v>532874.07205716</v>
      </c>
      <c r="K43" s="63">
        <f>K35*K7</f>
        <v>630604.1568742</v>
      </c>
      <c r="L43" s="63">
        <f>L35*L7</f>
        <v>330163.35274744005</v>
      </c>
      <c r="M43" s="63">
        <f>M35*M7</f>
        <v>177924.308</v>
      </c>
      <c r="N43" s="65">
        <f>SUM(B43:M43)</f>
        <v>6466328.419219131</v>
      </c>
    </row>
    <row r="44" spans="1:14" ht="18.75" customHeight="1">
      <c r="A44" s="66" t="s">
        <v>95</v>
      </c>
      <c r="B44" s="63">
        <f aca="true" t="shared" si="14" ref="B44:M44">B36*B7</f>
        <v>-2151.8500001553</v>
      </c>
      <c r="C44" s="63">
        <f t="shared" si="14"/>
        <v>-1827.9700028184</v>
      </c>
      <c r="D44" s="63">
        <f t="shared" si="14"/>
        <v>-1853.0253403200002</v>
      </c>
      <c r="E44" s="63">
        <f t="shared" si="14"/>
        <v>-266.4200020592</v>
      </c>
      <c r="F44" s="63">
        <f t="shared" si="14"/>
        <v>-1131.2350551</v>
      </c>
      <c r="G44" s="63">
        <f t="shared" si="14"/>
        <v>-1740.8479568</v>
      </c>
      <c r="H44" s="63">
        <f t="shared" si="14"/>
        <v>-1712.8300117488</v>
      </c>
      <c r="I44" s="63">
        <f t="shared" si="14"/>
        <v>-1245.4799976889</v>
      </c>
      <c r="J44" s="63">
        <f t="shared" si="14"/>
        <v>-119.83999135319999</v>
      </c>
      <c r="K44" s="63">
        <f t="shared" si="14"/>
        <v>-1039.5699889545</v>
      </c>
      <c r="L44" s="63">
        <f t="shared" si="14"/>
        <v>-919.1500068992</v>
      </c>
      <c r="M44" s="63">
        <f t="shared" si="14"/>
        <v>-576.8529216</v>
      </c>
      <c r="N44" s="28">
        <f>SUM(B44:M44)</f>
        <v>-14585.071275497501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419.44</v>
      </c>
      <c r="F45" s="63">
        <f t="shared" si="15"/>
        <v>1433.8000000000002</v>
      </c>
      <c r="G45" s="63">
        <f t="shared" si="15"/>
        <v>1968.8000000000002</v>
      </c>
      <c r="H45" s="63">
        <f t="shared" si="15"/>
        <v>2092.92</v>
      </c>
      <c r="I45" s="63">
        <f t="shared" si="15"/>
        <v>1498</v>
      </c>
      <c r="J45" s="63">
        <f t="shared" si="15"/>
        <v>149.8</v>
      </c>
      <c r="K45" s="63">
        <f t="shared" si="15"/>
        <v>1313.96</v>
      </c>
      <c r="L45" s="63">
        <f t="shared" si="15"/>
        <v>1091.4</v>
      </c>
      <c r="M45" s="63">
        <f t="shared" si="15"/>
        <v>710.48</v>
      </c>
      <c r="N45" s="65">
        <f>SUM(B45:M45)</f>
        <v>17813.36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-79884.9</v>
      </c>
      <c r="C48" s="28">
        <f aca="true" t="shared" si="16" ref="C48:M48">+C49+C52+C60+C61</f>
        <v>-76199.34</v>
      </c>
      <c r="D48" s="28">
        <f t="shared" si="16"/>
        <v>-50359.22</v>
      </c>
      <c r="E48" s="28">
        <f t="shared" si="16"/>
        <v>-11595.34</v>
      </c>
      <c r="F48" s="28">
        <f t="shared" si="16"/>
        <v>-41405</v>
      </c>
      <c r="G48" s="28">
        <f t="shared" si="16"/>
        <v>-81956</v>
      </c>
      <c r="H48" s="28">
        <f t="shared" si="16"/>
        <v>-103563.6</v>
      </c>
      <c r="I48" s="28">
        <f t="shared" si="16"/>
        <v>-48047.32</v>
      </c>
      <c r="J48" s="28">
        <f t="shared" si="16"/>
        <v>-73181.74</v>
      </c>
      <c r="K48" s="28">
        <f t="shared" si="16"/>
        <v>-51714.22</v>
      </c>
      <c r="L48" s="28">
        <f t="shared" si="16"/>
        <v>-39717.36</v>
      </c>
      <c r="M48" s="28">
        <f t="shared" si="16"/>
        <v>-22262.36</v>
      </c>
      <c r="N48" s="28">
        <f>+N49+N52+N60+N61</f>
        <v>-679886.4</v>
      </c>
      <c r="P48" s="40"/>
    </row>
    <row r="49" spans="1:16" ht="18.75" customHeight="1">
      <c r="A49" s="17" t="s">
        <v>49</v>
      </c>
      <c r="B49" s="29">
        <f>B50+B51</f>
        <v>-78900.5</v>
      </c>
      <c r="C49" s="29">
        <f>C50+C51</f>
        <v>-76079.5</v>
      </c>
      <c r="D49" s="29">
        <f>D50+D51</f>
        <v>-50256.5</v>
      </c>
      <c r="E49" s="29">
        <f>E50+E51</f>
        <v>-11903.5</v>
      </c>
      <c r="F49" s="29">
        <f aca="true" t="shared" si="17" ref="F49:M49">F50+F51</f>
        <v>-40656</v>
      </c>
      <c r="G49" s="29">
        <f t="shared" si="17"/>
        <v>-81207</v>
      </c>
      <c r="H49" s="29">
        <f t="shared" si="17"/>
        <v>-103264</v>
      </c>
      <c r="I49" s="29">
        <f t="shared" si="17"/>
        <v>-46396</v>
      </c>
      <c r="J49" s="29">
        <f t="shared" si="17"/>
        <v>-60007.5</v>
      </c>
      <c r="K49" s="29">
        <f t="shared" si="17"/>
        <v>-47827.5</v>
      </c>
      <c r="L49" s="29">
        <f t="shared" si="17"/>
        <v>-39452</v>
      </c>
      <c r="M49" s="29">
        <f t="shared" si="17"/>
        <v>-22211</v>
      </c>
      <c r="N49" s="28">
        <f aca="true" t="shared" si="18" ref="N49:N61">SUM(B49:M49)</f>
        <v>-658161</v>
      </c>
      <c r="P49" s="40"/>
    </row>
    <row r="50" spans="1:16" ht="18.75" customHeight="1">
      <c r="A50" s="13" t="s">
        <v>50</v>
      </c>
      <c r="B50" s="20">
        <f>ROUND(-B9*$D$3,2)</f>
        <v>-78900.5</v>
      </c>
      <c r="C50" s="20">
        <f>ROUND(-C9*$D$3,2)</f>
        <v>-76079.5</v>
      </c>
      <c r="D50" s="20">
        <f>ROUND(-D9*$D$3,2)</f>
        <v>-50256.5</v>
      </c>
      <c r="E50" s="20">
        <f>ROUND(-E9*$D$3,2)</f>
        <v>-11903.5</v>
      </c>
      <c r="F50" s="20">
        <f aca="true" t="shared" si="19" ref="F50:M50">ROUND(-F9*$D$3,2)</f>
        <v>-40656</v>
      </c>
      <c r="G50" s="20">
        <f t="shared" si="19"/>
        <v>-81207</v>
      </c>
      <c r="H50" s="20">
        <f t="shared" si="19"/>
        <v>-103264</v>
      </c>
      <c r="I50" s="20">
        <f t="shared" si="19"/>
        <v>-46396</v>
      </c>
      <c r="J50" s="20">
        <f t="shared" si="19"/>
        <v>-60007.5</v>
      </c>
      <c r="K50" s="20">
        <f t="shared" si="19"/>
        <v>-47827.5</v>
      </c>
      <c r="L50" s="20">
        <f t="shared" si="19"/>
        <v>-39452</v>
      </c>
      <c r="M50" s="20">
        <f t="shared" si="19"/>
        <v>-22211</v>
      </c>
      <c r="N50" s="54">
        <f t="shared" si="18"/>
        <v>-658161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308.16</v>
      </c>
      <c r="F52" s="29">
        <f t="shared" si="21"/>
        <v>-749</v>
      </c>
      <c r="G52" s="29">
        <f t="shared" si="21"/>
        <v>-749</v>
      </c>
      <c r="H52" s="29">
        <f t="shared" si="21"/>
        <v>-299.6</v>
      </c>
      <c r="I52" s="29">
        <f t="shared" si="21"/>
        <v>-1651.32</v>
      </c>
      <c r="J52" s="29">
        <f t="shared" si="21"/>
        <v>-13174.24</v>
      </c>
      <c r="K52" s="29">
        <f t="shared" si="21"/>
        <v>-3886.7200000000003</v>
      </c>
      <c r="L52" s="29">
        <f t="shared" si="21"/>
        <v>-265.36</v>
      </c>
      <c r="M52" s="29">
        <f t="shared" si="21"/>
        <v>-51.36</v>
      </c>
      <c r="N52" s="29">
        <f>SUM(N53:N59)</f>
        <v>-21725.4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308.16</v>
      </c>
      <c r="F59" s="27">
        <v>-749</v>
      </c>
      <c r="G59" s="27">
        <v>-749</v>
      </c>
      <c r="H59" s="27">
        <v>-299.6</v>
      </c>
      <c r="I59" s="27">
        <v>-1151.32</v>
      </c>
      <c r="J59" s="27">
        <v>-2174.24</v>
      </c>
      <c r="K59" s="27">
        <v>-1386.72</v>
      </c>
      <c r="L59" s="27">
        <v>-265.36</v>
      </c>
      <c r="M59" s="27">
        <v>-51.36</v>
      </c>
      <c r="N59" s="27">
        <f t="shared" si="18"/>
        <v>-7725.4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779265.3902913948</v>
      </c>
      <c r="C63" s="32">
        <f t="shared" si="22"/>
        <v>480790.6420799816</v>
      </c>
      <c r="D63" s="32">
        <f t="shared" si="22"/>
        <v>523550.2430596801</v>
      </c>
      <c r="E63" s="32">
        <f t="shared" si="22"/>
        <v>129597.11511998082</v>
      </c>
      <c r="F63" s="32">
        <f t="shared" si="22"/>
        <v>486443.5115449</v>
      </c>
      <c r="G63" s="32">
        <f t="shared" si="22"/>
        <v>634278.5204432</v>
      </c>
      <c r="H63" s="32">
        <f t="shared" si="22"/>
        <v>666106.1849542512</v>
      </c>
      <c r="I63" s="32">
        <f t="shared" si="22"/>
        <v>613692.3136802511</v>
      </c>
      <c r="J63" s="32">
        <f t="shared" si="22"/>
        <v>459722.2920658068</v>
      </c>
      <c r="K63" s="32">
        <f t="shared" si="22"/>
        <v>579164.3268852455</v>
      </c>
      <c r="L63" s="32">
        <f t="shared" si="22"/>
        <v>290618.2427405409</v>
      </c>
      <c r="M63" s="32">
        <f t="shared" si="22"/>
        <v>155795.57507840003</v>
      </c>
      <c r="N63" s="32">
        <f>SUM(B63:M63)</f>
        <v>5799024.357943633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779265.4</v>
      </c>
      <c r="C66" s="42">
        <f aca="true" t="shared" si="23" ref="C66:M66">SUM(C67:C80)</f>
        <v>480790.64</v>
      </c>
      <c r="D66" s="42">
        <f t="shared" si="23"/>
        <v>523550.24</v>
      </c>
      <c r="E66" s="42">
        <f t="shared" si="23"/>
        <v>129597.12</v>
      </c>
      <c r="F66" s="42">
        <f t="shared" si="23"/>
        <v>486443.51</v>
      </c>
      <c r="G66" s="42">
        <f t="shared" si="23"/>
        <v>634278.52</v>
      </c>
      <c r="H66" s="42">
        <f t="shared" si="23"/>
        <v>666106.19</v>
      </c>
      <c r="I66" s="42">
        <f t="shared" si="23"/>
        <v>613692.31</v>
      </c>
      <c r="J66" s="42">
        <f t="shared" si="23"/>
        <v>459722.29</v>
      </c>
      <c r="K66" s="42">
        <f t="shared" si="23"/>
        <v>579164.33</v>
      </c>
      <c r="L66" s="42">
        <f t="shared" si="23"/>
        <v>290618.24</v>
      </c>
      <c r="M66" s="42">
        <f t="shared" si="23"/>
        <v>155795.58</v>
      </c>
      <c r="N66" s="32">
        <f>SUM(N67:N80)</f>
        <v>5799024.370000001</v>
      </c>
      <c r="P66" s="40"/>
    </row>
    <row r="67" spans="1:14" ht="18.75" customHeight="1">
      <c r="A67" s="17" t="s">
        <v>100</v>
      </c>
      <c r="B67" s="42">
        <v>158566.76</v>
      </c>
      <c r="C67" s="42">
        <v>151680.52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310247.28</v>
      </c>
    </row>
    <row r="68" spans="1:14" ht="18.75" customHeight="1">
      <c r="A68" s="17" t="s">
        <v>101</v>
      </c>
      <c r="B68" s="42">
        <v>620698.64</v>
      </c>
      <c r="C68" s="42">
        <v>329110.12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949808.76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523550.24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523550.24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129597.12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129597.12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486443.51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486443.51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634278.52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634278.52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511083.51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511083.51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155022.68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155022.68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613692.31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613692.31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459722.29</v>
      </c>
      <c r="K76" s="41">
        <v>0</v>
      </c>
      <c r="L76" s="41">
        <v>0</v>
      </c>
      <c r="M76" s="41">
        <v>0</v>
      </c>
      <c r="N76" s="32">
        <f t="shared" si="24"/>
        <v>459722.29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579164.33</v>
      </c>
      <c r="L77" s="41">
        <v>0</v>
      </c>
      <c r="M77" s="70"/>
      <c r="N77" s="29">
        <f t="shared" si="24"/>
        <v>579164.33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290618.24</v>
      </c>
      <c r="M78" s="41">
        <v>0</v>
      </c>
      <c r="N78" s="32">
        <f t="shared" si="24"/>
        <v>290618.24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155795.58</v>
      </c>
      <c r="N79" s="29">
        <f t="shared" si="24"/>
        <v>155795.58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1.966834801537363</v>
      </c>
      <c r="C84" s="52">
        <v>1.913242078360876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1.708495422998684</v>
      </c>
      <c r="C85" s="52">
        <v>1.604288708498312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1.5792000044780048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2.0013542967419684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1.8419000118709283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1.4606000032638808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1.717866260916518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1.6352111861995375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1.65686997011815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1.869182661952267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1.7882123949013882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2.123059486988226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2.0890000234818955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2015-07-01T18:01:01Z</dcterms:modified>
  <cp:category/>
  <cp:version/>
  <cp:contentType/>
  <cp:contentStatus/>
</cp:coreProperties>
</file>