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<sst xmlns="http://schemas.openxmlformats.org/spreadsheetml/2006/main" count="110" uniqueCount="108">
  <si>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</si>
  <si>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</si>
  <si>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</si>
  <si>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</si>
  <si>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</si>
  <si>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</si>
  <si>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</si>
  <si>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</si>
  <si>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</si>
  <si>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</si>
  <si>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</si>
  <si>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</si>
  <si>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</si>
  <si>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</si>
  <si>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</si>
  <si>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</si>
  <si>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</si>
  <si>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</si>
  <si>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</si>
  <si>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</si>
  <si>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</si>
  <si>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</si>
  <si>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</si>
  <si>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</si>
  <si>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</si>
  <si>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</si>
  <si>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</si>
  <si>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</si>
  <si>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</si>
  <si>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</si>
  <si>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</si>
  <si>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</si>
  <si>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</si>
  <si>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</si>
  <si>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</si>
  <si>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</si>
  <si>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</si>
  <si>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</si>
  <si>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</si>
  <si>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</si>
  <si>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</si>
  <si>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</si>
  <si>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</si>
  <si>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</si>
  <si>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</si>
  <si>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</si>
  <si>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</si>
  <si>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</si>
  <si>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</si>
  <si>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</si>
  <si>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</si>
  <si>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</si>
  <si>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</si>
  <si>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</si>
  <si>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</si>
  <si>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</si>
  <si>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</si>
  <si>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</si>
  <si>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</si>
  <si>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</si>
  <si>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</si>
  <si>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</si>
  <si>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</si>
  <si>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</si>
  <si>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</si>
  <si>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</si>
  <si>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</si>
  <si>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</si>
  <si>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</si>
  <si>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</si>
  <si>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</si>
  <si>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</si>
  <si>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</si>
  <si>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</si>
  <si>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</si>
  <si>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</si>
  <si>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</si>
  <si>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</si>
  <si>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</si>
  <si>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</si>
  <si>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</si>
  <si>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</si>
  <si>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</si>
  <si>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</si>
  <si>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</si>
  <si>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</si>
  <si>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</si>
  <si>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</si>
  <si>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</si>
  <si>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</si>
  <si>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</si>
  <si>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</si>
  <si>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</si>
  <si>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</si>
  <si>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</si>
  <si>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</si>
  <si>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</si>
  <si>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</si>
  <si>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</si>
  <si>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</si>
  <si>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</si>
  <si>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</si>
  <si>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</si>
  <si>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</si>
  <si>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</si>
  <si>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</si>
  <si>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</si>
  <si>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23/06/15 - VENCIMENTO 30/06/15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</si>
</sst>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498477</v>
      </c>
      <c r="C7" s="10">
        <f>C8+C20+C24</f>
        <v>331257</v>
      </c>
      <c r="D7" s="10">
        <f>D8+D20+D24</f>
        <v>364675</v>
      </c>
      <c r="E7" s="10">
        <f>E8+E20+E24</f>
        <v>70676</v>
      </c>
      <c r="F7" s="10">
        <f aca="true" t="shared" si="0" ref="F7:M7">F8+F20+F24</f>
        <v>298158</v>
      </c>
      <c r="G7" s="10">
        <f t="shared" si="0"/>
        <v>499436</v>
      </c>
      <c r="H7" s="10">
        <f t="shared" si="0"/>
        <v>468234</v>
      </c>
      <c r="I7" s="10">
        <f t="shared" si="0"/>
        <v>416859</v>
      </c>
      <c r="J7" s="10">
        <f t="shared" si="0"/>
        <v>294589</v>
      </c>
      <c r="K7" s="10">
        <f t="shared" si="0"/>
        <v>363080</v>
      </c>
      <c r="L7" s="10">
        <f t="shared" si="0"/>
        <v>156868</v>
      </c>
      <c r="M7" s="10">
        <f t="shared" si="0"/>
        <v>88248</v>
      </c>
      <c r="N7" s="10">
        <f>+N8+N20+N24</f>
        <v>3850557</v>
      </c>
      <c r="O7"/>
      <c r="P7" s="39"/>
    </row>
    <row r="8" spans="1:15" ht="18.75" customHeight="1">
      <c r="A8" s="11" t="s">
        <v>27</v>
      </c>
      <c r="B8" s="12">
        <f>+B9+B12+B16</f>
        <v>290581</v>
      </c>
      <c r="C8" s="12">
        <f>+C9+C12+C16</f>
        <v>201300</v>
      </c>
      <c r="D8" s="12">
        <f>+D9+D12+D16</f>
        <v>236901</v>
      </c>
      <c r="E8" s="12">
        <f>+E9+E12+E16</f>
        <v>43135</v>
      </c>
      <c r="F8" s="12">
        <f aca="true" t="shared" si="1" ref="F8:M8">+F9+F12+F16</f>
        <v>182773</v>
      </c>
      <c r="G8" s="12">
        <f t="shared" si="1"/>
        <v>308492</v>
      </c>
      <c r="H8" s="12">
        <f t="shared" si="1"/>
        <v>275646</v>
      </c>
      <c r="I8" s="12">
        <f t="shared" si="1"/>
        <v>250783</v>
      </c>
      <c r="J8" s="12">
        <f t="shared" si="1"/>
        <v>179754</v>
      </c>
      <c r="K8" s="12">
        <f t="shared" si="1"/>
        <v>206934</v>
      </c>
      <c r="L8" s="12">
        <f t="shared" si="1"/>
        <v>96632</v>
      </c>
      <c r="M8" s="12">
        <f t="shared" si="1"/>
        <v>57402</v>
      </c>
      <c r="N8" s="12">
        <f>SUM(B8:M8)</f>
        <v>2330333</v>
      </c>
      <c r="O8"/>
    </row>
    <row r="9" spans="1:15" ht="18.75" customHeight="1">
      <c r="A9" s="13" t="s">
        <v>4</v>
      </c>
      <c r="B9" s="14">
        <v>23523</v>
      </c>
      <c r="C9" s="14">
        <v>21774</v>
      </c>
      <c r="D9" s="14">
        <v>15103</v>
      </c>
      <c r="E9" s="14">
        <v>3366</v>
      </c>
      <c r="F9" s="14">
        <v>12287</v>
      </c>
      <c r="G9" s="14">
        <v>23648</v>
      </c>
      <c r="H9" s="14">
        <v>30766</v>
      </c>
      <c r="I9" s="14">
        <v>14155</v>
      </c>
      <c r="J9" s="14">
        <v>18621</v>
      </c>
      <c r="K9" s="14">
        <v>14755</v>
      </c>
      <c r="L9" s="14">
        <v>11585</v>
      </c>
      <c r="M9" s="14">
        <v>6718</v>
      </c>
      <c r="N9" s="12">
        <f aca="true" t="shared" si="2" ref="N9:N19">SUM(B9:M9)</f>
        <v>196301</v>
      </c>
      <c r="O9"/>
    </row>
    <row r="10" spans="1:15" ht="18.75" customHeight="1">
      <c r="A10" s="15" t="s">
        <v>5</v>
      </c>
      <c r="B10" s="14">
        <f>+B9-B11</f>
        <v>23523</v>
      </c>
      <c r="C10" s="14">
        <f>+C9-C11</f>
        <v>21774</v>
      </c>
      <c r="D10" s="14">
        <f>+D9-D11</f>
        <v>15103</v>
      </c>
      <c r="E10" s="14">
        <f>+E9-E11</f>
        <v>3366</v>
      </c>
      <c r="F10" s="14">
        <f aca="true" t="shared" si="3" ref="F10:M10">+F9-F11</f>
        <v>12287</v>
      </c>
      <c r="G10" s="14">
        <f t="shared" si="3"/>
        <v>23648</v>
      </c>
      <c r="H10" s="14">
        <f t="shared" si="3"/>
        <v>30766</v>
      </c>
      <c r="I10" s="14">
        <f t="shared" si="3"/>
        <v>14155</v>
      </c>
      <c r="J10" s="14">
        <f t="shared" si="3"/>
        <v>18621</v>
      </c>
      <c r="K10" s="14">
        <f t="shared" si="3"/>
        <v>14755</v>
      </c>
      <c r="L10" s="14">
        <f t="shared" si="3"/>
        <v>11585</v>
      </c>
      <c r="M10" s="14">
        <f t="shared" si="3"/>
        <v>6718</v>
      </c>
      <c r="N10" s="12">
        <f t="shared" si="2"/>
        <v>196301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205951</v>
      </c>
      <c r="C12" s="14">
        <f>C13+C14+C15</f>
        <v>142356</v>
      </c>
      <c r="D12" s="14">
        <f>D13+D14+D15</f>
        <v>185364</v>
      </c>
      <c r="E12" s="14">
        <f>E13+E14+E15</f>
        <v>31874</v>
      </c>
      <c r="F12" s="14">
        <f aca="true" t="shared" si="4" ref="F12:M12">F13+F14+F15</f>
        <v>135951</v>
      </c>
      <c r="G12" s="14">
        <f t="shared" si="4"/>
        <v>231356</v>
      </c>
      <c r="H12" s="14">
        <f t="shared" si="4"/>
        <v>200661</v>
      </c>
      <c r="I12" s="14">
        <f t="shared" si="4"/>
        <v>192471</v>
      </c>
      <c r="J12" s="14">
        <f t="shared" si="4"/>
        <v>131085</v>
      </c>
      <c r="K12" s="14">
        <f t="shared" si="4"/>
        <v>151139</v>
      </c>
      <c r="L12" s="14">
        <f t="shared" si="4"/>
        <v>71562</v>
      </c>
      <c r="M12" s="14">
        <f t="shared" si="4"/>
        <v>42732</v>
      </c>
      <c r="N12" s="12">
        <f t="shared" si="2"/>
        <v>1722502</v>
      </c>
      <c r="O12"/>
    </row>
    <row r="13" spans="1:15" ht="18.75" customHeight="1">
      <c r="A13" s="15" t="s">
        <v>7</v>
      </c>
      <c r="B13" s="14">
        <v>103988</v>
      </c>
      <c r="C13" s="14">
        <v>72495</v>
      </c>
      <c r="D13" s="14">
        <v>91228</v>
      </c>
      <c r="E13" s="14">
        <v>15980</v>
      </c>
      <c r="F13" s="14">
        <v>66625</v>
      </c>
      <c r="G13" s="14">
        <v>115679</v>
      </c>
      <c r="H13" s="14">
        <v>104715</v>
      </c>
      <c r="I13" s="14">
        <v>99778</v>
      </c>
      <c r="J13" s="14">
        <v>65872</v>
      </c>
      <c r="K13" s="14">
        <v>76628</v>
      </c>
      <c r="L13" s="14">
        <v>35714</v>
      </c>
      <c r="M13" s="14">
        <v>20881</v>
      </c>
      <c r="N13" s="12">
        <f t="shared" si="2"/>
        <v>869583</v>
      </c>
      <c r="O13"/>
    </row>
    <row r="14" spans="1:15" ht="18.75" customHeight="1">
      <c r="A14" s="15" t="s">
        <v>8</v>
      </c>
      <c r="B14" s="14">
        <v>93786</v>
      </c>
      <c r="C14" s="14">
        <v>61862</v>
      </c>
      <c r="D14" s="14">
        <v>87094</v>
      </c>
      <c r="E14" s="14">
        <v>14045</v>
      </c>
      <c r="F14" s="14">
        <v>61923</v>
      </c>
      <c r="G14" s="14">
        <v>101814</v>
      </c>
      <c r="H14" s="14">
        <v>86096</v>
      </c>
      <c r="I14" s="14">
        <v>86372</v>
      </c>
      <c r="J14" s="14">
        <v>59467</v>
      </c>
      <c r="K14" s="14">
        <v>68964</v>
      </c>
      <c r="L14" s="14">
        <v>32863</v>
      </c>
      <c r="M14" s="14">
        <v>20456</v>
      </c>
      <c r="N14" s="12">
        <f t="shared" si="2"/>
        <v>774742</v>
      </c>
      <c r="O14"/>
    </row>
    <row r="15" spans="1:15" ht="18.75" customHeight="1">
      <c r="A15" s="15" t="s">
        <v>9</v>
      </c>
      <c r="B15" s="14">
        <v>8177</v>
      </c>
      <c r="C15" s="14">
        <v>7999</v>
      </c>
      <c r="D15" s="14">
        <v>7042</v>
      </c>
      <c r="E15" s="14">
        <v>1849</v>
      </c>
      <c r="F15" s="14">
        <v>7403</v>
      </c>
      <c r="G15" s="14">
        <v>13863</v>
      </c>
      <c r="H15" s="14">
        <v>9850</v>
      </c>
      <c r="I15" s="14">
        <v>6321</v>
      </c>
      <c r="J15" s="14">
        <v>5746</v>
      </c>
      <c r="K15" s="14">
        <v>5547</v>
      </c>
      <c r="L15" s="14">
        <v>2985</v>
      </c>
      <c r="M15" s="14">
        <v>1395</v>
      </c>
      <c r="N15" s="12">
        <f t="shared" si="2"/>
        <v>78177</v>
      </c>
      <c r="O15"/>
    </row>
    <row r="16" spans="1:14" ht="18.75" customHeight="1">
      <c r="A16" s="16" t="s">
        <v>26</v>
      </c>
      <c r="B16" s="14">
        <f>B17+B18+B19</f>
        <v>61107</v>
      </c>
      <c r="C16" s="14">
        <f>C17+C18+C19</f>
        <v>37170</v>
      </c>
      <c r="D16" s="14">
        <f>D17+D18+D19</f>
        <v>36434</v>
      </c>
      <c r="E16" s="14">
        <f>E17+E18+E19</f>
        <v>7895</v>
      </c>
      <c r="F16" s="14">
        <f aca="true" t="shared" si="5" ref="F16:M16">F17+F18+F19</f>
        <v>34535</v>
      </c>
      <c r="G16" s="14">
        <f t="shared" si="5"/>
        <v>53488</v>
      </c>
      <c r="H16" s="14">
        <f t="shared" si="5"/>
        <v>44219</v>
      </c>
      <c r="I16" s="14">
        <f t="shared" si="5"/>
        <v>44157</v>
      </c>
      <c r="J16" s="14">
        <f t="shared" si="5"/>
        <v>30048</v>
      </c>
      <c r="K16" s="14">
        <f t="shared" si="5"/>
        <v>41040</v>
      </c>
      <c r="L16" s="14">
        <f t="shared" si="5"/>
        <v>13485</v>
      </c>
      <c r="M16" s="14">
        <f t="shared" si="5"/>
        <v>7952</v>
      </c>
      <c r="N16" s="12">
        <f t="shared" si="2"/>
        <v>411530</v>
      </c>
    </row>
    <row r="17" spans="1:15" ht="18.75" customHeight="1">
      <c r="A17" s="15" t="s">
        <v>23</v>
      </c>
      <c r="B17" s="14">
        <v>7864</v>
      </c>
      <c r="C17" s="14">
        <v>5569</v>
      </c>
      <c r="D17" s="14">
        <v>5333</v>
      </c>
      <c r="E17" s="14">
        <v>1106</v>
      </c>
      <c r="F17" s="14">
        <v>5032</v>
      </c>
      <c r="G17" s="14">
        <v>9379</v>
      </c>
      <c r="H17" s="14">
        <v>8003</v>
      </c>
      <c r="I17" s="14">
        <v>7089</v>
      </c>
      <c r="J17" s="14">
        <v>4952</v>
      </c>
      <c r="K17" s="14">
        <v>5962</v>
      </c>
      <c r="L17" s="14">
        <v>2388</v>
      </c>
      <c r="M17" s="14">
        <v>1216</v>
      </c>
      <c r="N17" s="12">
        <f t="shared" si="2"/>
        <v>63893</v>
      </c>
      <c r="O17"/>
    </row>
    <row r="18" spans="1:15" ht="18.75" customHeight="1">
      <c r="A18" s="15" t="s">
        <v>24</v>
      </c>
      <c r="B18" s="14">
        <v>1973</v>
      </c>
      <c r="C18" s="14">
        <v>987</v>
      </c>
      <c r="D18" s="14">
        <v>1794</v>
      </c>
      <c r="E18" s="14">
        <v>279</v>
      </c>
      <c r="F18" s="14">
        <v>1293</v>
      </c>
      <c r="G18" s="14">
        <v>1954</v>
      </c>
      <c r="H18" s="14">
        <v>1984</v>
      </c>
      <c r="I18" s="14">
        <v>1736</v>
      </c>
      <c r="J18" s="14">
        <v>1202</v>
      </c>
      <c r="K18" s="14">
        <v>2128</v>
      </c>
      <c r="L18" s="14">
        <v>575</v>
      </c>
      <c r="M18" s="14">
        <v>324</v>
      </c>
      <c r="N18" s="12">
        <f t="shared" si="2"/>
        <v>16229</v>
      </c>
      <c r="O18"/>
    </row>
    <row r="19" spans="1:15" ht="18.75" customHeight="1">
      <c r="A19" s="15" t="s">
        <v>25</v>
      </c>
      <c r="B19" s="14">
        <v>51270</v>
      </c>
      <c r="C19" s="14">
        <v>30614</v>
      </c>
      <c r="D19" s="14">
        <v>29307</v>
      </c>
      <c r="E19" s="14">
        <v>6510</v>
      </c>
      <c r="F19" s="14">
        <v>28210</v>
      </c>
      <c r="G19" s="14">
        <v>42155</v>
      </c>
      <c r="H19" s="14">
        <v>34232</v>
      </c>
      <c r="I19" s="14">
        <v>35332</v>
      </c>
      <c r="J19" s="14">
        <v>23894</v>
      </c>
      <c r="K19" s="14">
        <v>32950</v>
      </c>
      <c r="L19" s="14">
        <v>10522</v>
      </c>
      <c r="M19" s="14">
        <v>6412</v>
      </c>
      <c r="N19" s="12">
        <f t="shared" si="2"/>
        <v>331408</v>
      </c>
      <c r="O19"/>
    </row>
    <row r="20" spans="1:15" ht="18.75" customHeight="1">
      <c r="A20" s="17" t="s">
        <v>10</v>
      </c>
      <c r="B20" s="18">
        <f>B21+B22+B23</f>
        <v>148825</v>
      </c>
      <c r="C20" s="18">
        <f>C21+C22+C23</f>
        <v>83137</v>
      </c>
      <c r="D20" s="18">
        <f>D21+D22+D23</f>
        <v>84274</v>
      </c>
      <c r="E20" s="18">
        <f>E21+E22+E23</f>
        <v>16580</v>
      </c>
      <c r="F20" s="18">
        <f aca="true" t="shared" si="6" ref="F20:M20">F21+F22+F23</f>
        <v>70407</v>
      </c>
      <c r="G20" s="18">
        <f t="shared" si="6"/>
        <v>118767</v>
      </c>
      <c r="H20" s="18">
        <f t="shared" si="6"/>
        <v>127479</v>
      </c>
      <c r="I20" s="18">
        <f t="shared" si="6"/>
        <v>121325</v>
      </c>
      <c r="J20" s="18">
        <f t="shared" si="6"/>
        <v>77624</v>
      </c>
      <c r="K20" s="18">
        <f t="shared" si="6"/>
        <v>121140</v>
      </c>
      <c r="L20" s="18">
        <f t="shared" si="6"/>
        <v>47597</v>
      </c>
      <c r="M20" s="18">
        <f t="shared" si="6"/>
        <v>25611</v>
      </c>
      <c r="N20" s="12">
        <f aca="true" t="shared" si="7" ref="N20:N26">SUM(B20:M20)</f>
        <v>1042766</v>
      </c>
      <c r="O20"/>
    </row>
    <row r="21" spans="1:15" ht="18.75" customHeight="1">
      <c r="A21" s="13" t="s">
        <v>11</v>
      </c>
      <c r="B21" s="14">
        <v>83037</v>
      </c>
      <c r="C21" s="14">
        <v>49603</v>
      </c>
      <c r="D21" s="14">
        <v>50085</v>
      </c>
      <c r="E21" s="14">
        <v>9611</v>
      </c>
      <c r="F21" s="14">
        <v>40804</v>
      </c>
      <c r="G21" s="14">
        <v>71004</v>
      </c>
      <c r="H21" s="14">
        <v>76348</v>
      </c>
      <c r="I21" s="14">
        <v>70534</v>
      </c>
      <c r="J21" s="14">
        <v>44802</v>
      </c>
      <c r="K21" s="14">
        <v>67609</v>
      </c>
      <c r="L21" s="14">
        <v>26556</v>
      </c>
      <c r="M21" s="14">
        <v>13891</v>
      </c>
      <c r="N21" s="12">
        <f t="shared" si="7"/>
        <v>603884</v>
      </c>
      <c r="O21"/>
    </row>
    <row r="22" spans="1:15" ht="18.75" customHeight="1">
      <c r="A22" s="13" t="s">
        <v>12</v>
      </c>
      <c r="B22" s="14">
        <v>61156</v>
      </c>
      <c r="C22" s="14">
        <v>30175</v>
      </c>
      <c r="D22" s="14">
        <v>31325</v>
      </c>
      <c r="E22" s="14">
        <v>6210</v>
      </c>
      <c r="F22" s="14">
        <v>26508</v>
      </c>
      <c r="G22" s="14">
        <v>42068</v>
      </c>
      <c r="H22" s="14">
        <v>46585</v>
      </c>
      <c r="I22" s="14">
        <v>47268</v>
      </c>
      <c r="J22" s="14">
        <v>30161</v>
      </c>
      <c r="K22" s="14">
        <v>50014</v>
      </c>
      <c r="L22" s="14">
        <v>19478</v>
      </c>
      <c r="M22" s="14">
        <v>11031</v>
      </c>
      <c r="N22" s="12">
        <f t="shared" si="7"/>
        <v>401979</v>
      </c>
      <c r="O22"/>
    </row>
    <row r="23" spans="1:15" ht="18.75" customHeight="1">
      <c r="A23" s="13" t="s">
        <v>13</v>
      </c>
      <c r="B23" s="14">
        <v>4632</v>
      </c>
      <c r="C23" s="14">
        <v>3359</v>
      </c>
      <c r="D23" s="14">
        <v>2864</v>
      </c>
      <c r="E23" s="14">
        <v>759</v>
      </c>
      <c r="F23" s="14">
        <v>3095</v>
      </c>
      <c r="G23" s="14">
        <v>5695</v>
      </c>
      <c r="H23" s="14">
        <v>4546</v>
      </c>
      <c r="I23" s="14">
        <v>3523</v>
      </c>
      <c r="J23" s="14">
        <v>2661</v>
      </c>
      <c r="K23" s="14">
        <v>3517</v>
      </c>
      <c r="L23" s="14">
        <v>1563</v>
      </c>
      <c r="M23" s="14">
        <v>689</v>
      </c>
      <c r="N23" s="12">
        <f t="shared" si="7"/>
        <v>36903</v>
      </c>
      <c r="O23"/>
    </row>
    <row r="24" spans="1:15" ht="18.75" customHeight="1">
      <c r="A24" s="17" t="s">
        <v>14</v>
      </c>
      <c r="B24" s="14">
        <f>B25+B26</f>
        <v>59071</v>
      </c>
      <c r="C24" s="14">
        <f>C25+C26</f>
        <v>46820</v>
      </c>
      <c r="D24" s="14">
        <f>D25+D26</f>
        <v>43500</v>
      </c>
      <c r="E24" s="14">
        <f>E25+E26</f>
        <v>10961</v>
      </c>
      <c r="F24" s="14">
        <f aca="true" t="shared" si="8" ref="F24:M24">F25+F26</f>
        <v>44978</v>
      </c>
      <c r="G24" s="14">
        <f t="shared" si="8"/>
        <v>72177</v>
      </c>
      <c r="H24" s="14">
        <f t="shared" si="8"/>
        <v>65109</v>
      </c>
      <c r="I24" s="14">
        <f t="shared" si="8"/>
        <v>44751</v>
      </c>
      <c r="J24" s="14">
        <f t="shared" si="8"/>
        <v>37211</v>
      </c>
      <c r="K24" s="14">
        <f t="shared" si="8"/>
        <v>35006</v>
      </c>
      <c r="L24" s="14">
        <f t="shared" si="8"/>
        <v>12639</v>
      </c>
      <c r="M24" s="14">
        <f t="shared" si="8"/>
        <v>5235</v>
      </c>
      <c r="N24" s="12">
        <f t="shared" si="7"/>
        <v>477458</v>
      </c>
      <c r="O24"/>
    </row>
    <row r="25" spans="1:15" ht="18.75" customHeight="1">
      <c r="A25" s="13" t="s">
        <v>15</v>
      </c>
      <c r="B25" s="14">
        <v>37805</v>
      </c>
      <c r="C25" s="14">
        <v>29965</v>
      </c>
      <c r="D25" s="14">
        <v>27840</v>
      </c>
      <c r="E25" s="14">
        <v>7015</v>
      </c>
      <c r="F25" s="14">
        <v>28786</v>
      </c>
      <c r="G25" s="14">
        <v>46193</v>
      </c>
      <c r="H25" s="14">
        <v>41670</v>
      </c>
      <c r="I25" s="14">
        <v>28641</v>
      </c>
      <c r="J25" s="14">
        <v>23815</v>
      </c>
      <c r="K25" s="14">
        <v>22404</v>
      </c>
      <c r="L25" s="14">
        <v>8089</v>
      </c>
      <c r="M25" s="14">
        <v>3350</v>
      </c>
      <c r="N25" s="12">
        <f t="shared" si="7"/>
        <v>305573</v>
      </c>
      <c r="O25"/>
    </row>
    <row r="26" spans="1:15" ht="18.75" customHeight="1">
      <c r="A26" s="13" t="s">
        <v>16</v>
      </c>
      <c r="B26" s="14">
        <v>21266</v>
      </c>
      <c r="C26" s="14">
        <v>16855</v>
      </c>
      <c r="D26" s="14">
        <v>15660</v>
      </c>
      <c r="E26" s="14">
        <v>3946</v>
      </c>
      <c r="F26" s="14">
        <v>16192</v>
      </c>
      <c r="G26" s="14">
        <v>25984</v>
      </c>
      <c r="H26" s="14">
        <v>23439</v>
      </c>
      <c r="I26" s="14">
        <v>16110</v>
      </c>
      <c r="J26" s="14">
        <v>13396</v>
      </c>
      <c r="K26" s="14">
        <v>12602</v>
      </c>
      <c r="L26" s="14">
        <v>4550</v>
      </c>
      <c r="M26" s="14">
        <v>1885</v>
      </c>
      <c r="N26" s="12">
        <f t="shared" si="7"/>
        <v>171885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0.9949921023437389</v>
      </c>
      <c r="C32" s="23">
        <f aca="true" t="shared" si="9" ref="C32:M32">(((+C$8+C$20)*C$29)+(C$24*C$30))/C$7</f>
        <v>0.9920142668683227</v>
      </c>
      <c r="D32" s="23">
        <f t="shared" si="9"/>
        <v>1</v>
      </c>
      <c r="E32" s="23">
        <f t="shared" si="9"/>
        <v>0.9904775963551985</v>
      </c>
      <c r="F32" s="23">
        <f t="shared" si="9"/>
        <v>1</v>
      </c>
      <c r="G32" s="23">
        <f t="shared" si="9"/>
        <v>1</v>
      </c>
      <c r="H32" s="23">
        <f t="shared" si="9"/>
        <v>0.9958284319378772</v>
      </c>
      <c r="I32" s="23">
        <f t="shared" si="9"/>
        <v>0.9957273567321324</v>
      </c>
      <c r="J32" s="23">
        <f t="shared" si="9"/>
        <v>0.9975242266343958</v>
      </c>
      <c r="K32" s="23">
        <f t="shared" si="9"/>
        <v>0.998129568139253</v>
      </c>
      <c r="L32" s="23">
        <f t="shared" si="9"/>
        <v>0.9977278998903536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1.7550665693241212</v>
      </c>
      <c r="C35" s="26">
        <f>C32*C34</f>
        <v>1.6906899150236823</v>
      </c>
      <c r="D35" s="26">
        <f>D32*D34</f>
        <v>1.5792</v>
      </c>
      <c r="E35" s="26">
        <f>E32*E34</f>
        <v>2.000962840156772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1.697190396551724</v>
      </c>
      <c r="I35" s="26">
        <f t="shared" si="10"/>
        <v>1.6565916033952486</v>
      </c>
      <c r="J35" s="26">
        <f t="shared" si="10"/>
        <v>1.8690611434448672</v>
      </c>
      <c r="K35" s="26">
        <f t="shared" si="10"/>
        <v>1.788149121321472</v>
      </c>
      <c r="L35" s="26">
        <f t="shared" si="10"/>
        <v>2.1229654253866945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-0.0043974747</v>
      </c>
      <c r="C36" s="26">
        <v>-0.0055552939</v>
      </c>
      <c r="D36" s="26">
        <v>-0.00518616</v>
      </c>
      <c r="E36" s="26">
        <v>-0.0037026713</v>
      </c>
      <c r="F36" s="26">
        <v>-0.00394965</v>
      </c>
      <c r="G36" s="26">
        <v>-0.0035512</v>
      </c>
      <c r="H36" s="26">
        <v>-0.0037710845</v>
      </c>
      <c r="I36" s="26">
        <v>-0.0031191122</v>
      </c>
      <c r="J36" s="26">
        <v>-0.0004203483</v>
      </c>
      <c r="K36" s="26">
        <v>-0.0029478076</v>
      </c>
      <c r="L36" s="26">
        <v>-0.005910192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410.88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2088.6400000000003</v>
      </c>
      <c r="I38" s="65">
        <f t="shared" si="11"/>
        <v>1498</v>
      </c>
      <c r="J38" s="65">
        <f t="shared" si="11"/>
        <v>149.8</v>
      </c>
      <c r="K38" s="65">
        <f t="shared" si="11"/>
        <v>1313.96</v>
      </c>
      <c r="L38" s="65">
        <f t="shared" si="11"/>
        <v>1091.4</v>
      </c>
      <c r="M38" s="65">
        <f t="shared" si="11"/>
        <v>710.48</v>
      </c>
      <c r="N38" s="28">
        <f>SUM(B38:M38)</f>
        <v>17800.52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96</v>
      </c>
      <c r="F39" s="67">
        <v>335</v>
      </c>
      <c r="G39" s="67">
        <v>460</v>
      </c>
      <c r="H39" s="67">
        <v>488</v>
      </c>
      <c r="I39" s="67">
        <v>350</v>
      </c>
      <c r="J39" s="67">
        <v>35</v>
      </c>
      <c r="K39" s="67">
        <v>307</v>
      </c>
      <c r="L39" s="67">
        <v>255</v>
      </c>
      <c r="M39" s="67">
        <v>166</v>
      </c>
      <c r="N39" s="12">
        <f>SUM(B39:M39)</f>
        <v>4159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875150.6782809481</v>
      </c>
      <c r="C42" s="69">
        <f aca="true" t="shared" si="12" ref="C42:M42">C43+C44+C45+C46</f>
        <v>560707.8791895676</v>
      </c>
      <c r="D42" s="69">
        <f t="shared" si="12"/>
        <v>585514.6671020001</v>
      </c>
      <c r="E42" s="69">
        <f t="shared" si="12"/>
        <v>141569.2396941212</v>
      </c>
      <c r="F42" s="69">
        <f t="shared" si="12"/>
        <v>549433.4004553</v>
      </c>
      <c r="G42" s="69">
        <f t="shared" si="12"/>
        <v>729671.4244768</v>
      </c>
      <c r="H42" s="69">
        <f t="shared" si="12"/>
        <v>795005.1381592271</v>
      </c>
      <c r="I42" s="69">
        <f t="shared" si="12"/>
        <v>690762.8892071601</v>
      </c>
      <c r="J42" s="69">
        <f t="shared" si="12"/>
        <v>550630.8232009313</v>
      </c>
      <c r="K42" s="69">
        <f t="shared" si="12"/>
        <v>649484.8529859921</v>
      </c>
      <c r="L42" s="69">
        <f t="shared" si="12"/>
        <v>333189.62035090406</v>
      </c>
      <c r="M42" s="69">
        <f t="shared" si="12"/>
        <v>184462.8659456</v>
      </c>
      <c r="N42" s="69">
        <f>N43+N44+N45+N46</f>
        <v>6645583.479048548</v>
      </c>
    </row>
    <row r="43" spans="1:14" ht="18.75" customHeight="1">
      <c r="A43" s="66" t="s">
        <v>94</v>
      </c>
      <c r="B43" s="63">
        <f aca="true" t="shared" si="13" ref="B43:H43">B35*B7</f>
        <v>874860.31827698</v>
      </c>
      <c r="C43" s="63">
        <f t="shared" si="13"/>
        <v>560052.8691809999</v>
      </c>
      <c r="D43" s="63">
        <f t="shared" si="13"/>
        <v>575894.76</v>
      </c>
      <c r="E43" s="63">
        <f t="shared" si="13"/>
        <v>141420.04969092002</v>
      </c>
      <c r="F43" s="63">
        <f t="shared" si="13"/>
        <v>549177.2202</v>
      </c>
      <c r="G43" s="63">
        <f t="shared" si="13"/>
        <v>729476.2215999999</v>
      </c>
      <c r="H43" s="63">
        <f t="shared" si="13"/>
        <v>794682.248139</v>
      </c>
      <c r="I43" s="63">
        <f>I35*I7</f>
        <v>690565.1191997399</v>
      </c>
      <c r="J43" s="63">
        <f>J35*J7</f>
        <v>550604.85318628</v>
      </c>
      <c r="K43" s="63">
        <f>K35*K7</f>
        <v>649241.1829694001</v>
      </c>
      <c r="L43" s="63">
        <f>L35*L7</f>
        <v>333025.34034956</v>
      </c>
      <c r="M43" s="63">
        <f>M35*M7</f>
        <v>184350.072</v>
      </c>
      <c r="N43" s="65">
        <f>SUM(B43:M43)</f>
        <v>6633350.2547928775</v>
      </c>
    </row>
    <row r="44" spans="1:14" ht="18.75" customHeight="1">
      <c r="A44" s="66" t="s">
        <v>95</v>
      </c>
      <c r="B44" s="63">
        <f aca="true" t="shared" si="14" ref="B44:M44">B36*B7</f>
        <v>-2192.0399960319</v>
      </c>
      <c r="C44" s="63">
        <f t="shared" si="14"/>
        <v>-1840.2299914323</v>
      </c>
      <c r="D44" s="63">
        <f t="shared" si="14"/>
        <v>-1891.2628980000002</v>
      </c>
      <c r="E44" s="63">
        <f t="shared" si="14"/>
        <v>-261.6899967988</v>
      </c>
      <c r="F44" s="63">
        <f t="shared" si="14"/>
        <v>-1177.6197447</v>
      </c>
      <c r="G44" s="63">
        <f t="shared" si="14"/>
        <v>-1773.5971232</v>
      </c>
      <c r="H44" s="63">
        <f t="shared" si="14"/>
        <v>-1765.749979773</v>
      </c>
      <c r="I44" s="63">
        <f t="shared" si="14"/>
        <v>-1300.2299925798</v>
      </c>
      <c r="J44" s="63">
        <f t="shared" si="14"/>
        <v>-123.8299853487</v>
      </c>
      <c r="K44" s="63">
        <f t="shared" si="14"/>
        <v>-1070.289983408</v>
      </c>
      <c r="L44" s="63">
        <f t="shared" si="14"/>
        <v>-927.119998656</v>
      </c>
      <c r="M44" s="63">
        <f t="shared" si="14"/>
        <v>-597.6860544</v>
      </c>
      <c r="N44" s="28">
        <f>SUM(B44:M44)</f>
        <v>-14921.345744328499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410.88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2088.6400000000003</v>
      </c>
      <c r="I45" s="63">
        <f t="shared" si="15"/>
        <v>1498</v>
      </c>
      <c r="J45" s="63">
        <f t="shared" si="15"/>
        <v>149.8</v>
      </c>
      <c r="K45" s="63">
        <f t="shared" si="15"/>
        <v>1313.96</v>
      </c>
      <c r="L45" s="63">
        <f t="shared" si="15"/>
        <v>1091.4</v>
      </c>
      <c r="M45" s="63">
        <f t="shared" si="15"/>
        <v>710.48</v>
      </c>
      <c r="N45" s="65">
        <f>SUM(B45:M45)</f>
        <v>17800.52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-83314.9</v>
      </c>
      <c r="C48" s="28">
        <f aca="true" t="shared" si="16" ref="C48:M48">+C49+C52+C60+C61</f>
        <v>-76328.84</v>
      </c>
      <c r="D48" s="28">
        <f t="shared" si="16"/>
        <v>-52963.22</v>
      </c>
      <c r="E48" s="28">
        <f t="shared" si="16"/>
        <v>-11489.96</v>
      </c>
      <c r="F48" s="28">
        <f t="shared" si="16"/>
        <v>-43753.5</v>
      </c>
      <c r="G48" s="28">
        <f t="shared" si="16"/>
        <v>-83517</v>
      </c>
      <c r="H48" s="28">
        <f t="shared" si="16"/>
        <v>-108601.2</v>
      </c>
      <c r="I48" s="28">
        <f t="shared" si="16"/>
        <v>-51193.82</v>
      </c>
      <c r="J48" s="28">
        <f t="shared" si="16"/>
        <v>-78347.74</v>
      </c>
      <c r="K48" s="28">
        <f t="shared" si="16"/>
        <v>-55529.22</v>
      </c>
      <c r="L48" s="28">
        <f t="shared" si="16"/>
        <v>-8601.580000000002</v>
      </c>
      <c r="M48" s="28">
        <f t="shared" si="16"/>
        <v>-23564.36</v>
      </c>
      <c r="N48" s="28">
        <f>+N49+N52+N60+N61</f>
        <v>-677205.34</v>
      </c>
      <c r="P48" s="40"/>
    </row>
    <row r="49" spans="1:16" ht="18.75" customHeight="1">
      <c r="A49" s="17" t="s">
        <v>49</v>
      </c>
      <c r="B49" s="29">
        <f>B50+B51</f>
        <v>-82330.5</v>
      </c>
      <c r="C49" s="29">
        <f>C50+C51</f>
        <v>-76209</v>
      </c>
      <c r="D49" s="29">
        <f>D50+D51</f>
        <v>-52860.5</v>
      </c>
      <c r="E49" s="29">
        <f>E50+E51</f>
        <v>-11781</v>
      </c>
      <c r="F49" s="29">
        <f aca="true" t="shared" si="17" ref="F49:M49">F50+F51</f>
        <v>-43004.5</v>
      </c>
      <c r="G49" s="29">
        <f t="shared" si="17"/>
        <v>-82768</v>
      </c>
      <c r="H49" s="29">
        <f t="shared" si="17"/>
        <v>-107681</v>
      </c>
      <c r="I49" s="29">
        <f t="shared" si="17"/>
        <v>-49542.5</v>
      </c>
      <c r="J49" s="29">
        <f t="shared" si="17"/>
        <v>-65173.5</v>
      </c>
      <c r="K49" s="29">
        <f t="shared" si="17"/>
        <v>-51642.5</v>
      </c>
      <c r="L49" s="29">
        <f t="shared" si="17"/>
        <v>-40547.5</v>
      </c>
      <c r="M49" s="29">
        <f t="shared" si="17"/>
        <v>-23513</v>
      </c>
      <c r="N49" s="28">
        <f aca="true" t="shared" si="18" ref="N49:N61">SUM(B49:M49)</f>
        <v>-687053.5</v>
      </c>
      <c r="P49" s="40"/>
    </row>
    <row r="50" spans="1:16" ht="18.75" customHeight="1">
      <c r="A50" s="13" t="s">
        <v>50</v>
      </c>
      <c r="B50" s="20">
        <f>ROUND(-B9*$D$3,2)</f>
        <v>-82330.5</v>
      </c>
      <c r="C50" s="20">
        <f>ROUND(-C9*$D$3,2)</f>
        <v>-76209</v>
      </c>
      <c r="D50" s="20">
        <f>ROUND(-D9*$D$3,2)</f>
        <v>-52860.5</v>
      </c>
      <c r="E50" s="20">
        <f>ROUND(-E9*$D$3,2)</f>
        <v>-11781</v>
      </c>
      <c r="F50" s="20">
        <f aca="true" t="shared" si="19" ref="F50:M50">ROUND(-F9*$D$3,2)</f>
        <v>-43004.5</v>
      </c>
      <c r="G50" s="20">
        <f t="shared" si="19"/>
        <v>-82768</v>
      </c>
      <c r="H50" s="20">
        <f t="shared" si="19"/>
        <v>-107681</v>
      </c>
      <c r="I50" s="20">
        <f t="shared" si="19"/>
        <v>-49542.5</v>
      </c>
      <c r="J50" s="20">
        <f t="shared" si="19"/>
        <v>-65173.5</v>
      </c>
      <c r="K50" s="20">
        <f t="shared" si="19"/>
        <v>-51642.5</v>
      </c>
      <c r="L50" s="20">
        <f t="shared" si="19"/>
        <v>-40547.5</v>
      </c>
      <c r="M50" s="20">
        <f t="shared" si="19"/>
        <v>-23513</v>
      </c>
      <c r="N50" s="54">
        <f t="shared" si="18"/>
        <v>-687053.5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291.04</v>
      </c>
      <c r="F52" s="29">
        <f t="shared" si="21"/>
        <v>-749</v>
      </c>
      <c r="G52" s="29">
        <f t="shared" si="21"/>
        <v>-749</v>
      </c>
      <c r="H52" s="29">
        <f t="shared" si="21"/>
        <v>-920.2</v>
      </c>
      <c r="I52" s="29">
        <f t="shared" si="21"/>
        <v>-1651.32</v>
      </c>
      <c r="J52" s="29">
        <f t="shared" si="21"/>
        <v>-13174.24</v>
      </c>
      <c r="K52" s="29">
        <f t="shared" si="21"/>
        <v>-3886.7200000000003</v>
      </c>
      <c r="L52" s="29">
        <f t="shared" si="21"/>
        <v>31945.92</v>
      </c>
      <c r="M52" s="29">
        <f t="shared" si="21"/>
        <v>-51.36</v>
      </c>
      <c r="N52" s="29">
        <f>SUM(N53:N59)</f>
        <v>9848.159999999996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291.04</v>
      </c>
      <c r="F59" s="27">
        <v>-749</v>
      </c>
      <c r="G59" s="27">
        <v>-749</v>
      </c>
      <c r="H59" s="27">
        <v>-920.2</v>
      </c>
      <c r="I59" s="27">
        <v>-1151.32</v>
      </c>
      <c r="J59" s="27">
        <v>-2174.24</v>
      </c>
      <c r="K59" s="27">
        <v>-1386.72</v>
      </c>
      <c r="L59" s="27">
        <v>31945.92</v>
      </c>
      <c r="M59" s="27">
        <v>-51.36</v>
      </c>
      <c r="N59" s="27">
        <f t="shared" si="18"/>
        <v>23848.159999999996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791835.778280948</v>
      </c>
      <c r="C63" s="32">
        <f t="shared" si="22"/>
        <v>484379.0391895677</v>
      </c>
      <c r="D63" s="32">
        <f t="shared" si="22"/>
        <v>532551.4471020001</v>
      </c>
      <c r="E63" s="32">
        <f t="shared" si="22"/>
        <v>130079.27969412121</v>
      </c>
      <c r="F63" s="32">
        <f t="shared" si="22"/>
        <v>505679.9004553</v>
      </c>
      <c r="G63" s="32">
        <f t="shared" si="22"/>
        <v>646154.4244768</v>
      </c>
      <c r="H63" s="32">
        <f t="shared" si="22"/>
        <v>686403.9381592271</v>
      </c>
      <c r="I63" s="32">
        <f t="shared" si="22"/>
        <v>639569.0692071602</v>
      </c>
      <c r="J63" s="32">
        <f t="shared" si="22"/>
        <v>472283.0832009313</v>
      </c>
      <c r="K63" s="32">
        <f t="shared" si="22"/>
        <v>593955.6329859921</v>
      </c>
      <c r="L63" s="32">
        <f t="shared" si="22"/>
        <v>324588.04035090405</v>
      </c>
      <c r="M63" s="32">
        <f t="shared" si="22"/>
        <v>160898.5059456</v>
      </c>
      <c r="N63" s="32">
        <f>SUM(B63:M63)</f>
        <v>5968378.139048551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791835.7799999999</v>
      </c>
      <c r="C66" s="42">
        <f aca="true" t="shared" si="23" ref="C66:M66">SUM(C67:C80)</f>
        <v>484379.04</v>
      </c>
      <c r="D66" s="42">
        <f t="shared" si="23"/>
        <v>532551.45</v>
      </c>
      <c r="E66" s="42">
        <f t="shared" si="23"/>
        <v>130079.28</v>
      </c>
      <c r="F66" s="42">
        <f t="shared" si="23"/>
        <v>505679.9</v>
      </c>
      <c r="G66" s="42">
        <f t="shared" si="23"/>
        <v>646154.42</v>
      </c>
      <c r="H66" s="42">
        <f t="shared" si="23"/>
        <v>686403.94</v>
      </c>
      <c r="I66" s="42">
        <f t="shared" si="23"/>
        <v>639569.07</v>
      </c>
      <c r="J66" s="42">
        <f t="shared" si="23"/>
        <v>472283.08</v>
      </c>
      <c r="K66" s="42">
        <f t="shared" si="23"/>
        <v>593955.63</v>
      </c>
      <c r="L66" s="42">
        <f t="shared" si="23"/>
        <v>324588.04</v>
      </c>
      <c r="M66" s="42">
        <f t="shared" si="23"/>
        <v>160898.5</v>
      </c>
      <c r="N66" s="32">
        <f>SUM(N67:N80)</f>
        <v>5968378.13</v>
      </c>
      <c r="P66" s="40"/>
    </row>
    <row r="67" spans="1:14" ht="18.75" customHeight="1">
      <c r="A67" s="17" t="s">
        <v>100</v>
      </c>
      <c r="B67" s="42">
        <v>163855.83</v>
      </c>
      <c r="C67" s="42">
        <v>153229.8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317085.63</v>
      </c>
    </row>
    <row r="68" spans="1:14" ht="18.75" customHeight="1">
      <c r="A68" s="17" t="s">
        <v>101</v>
      </c>
      <c r="B68" s="42">
        <v>627979.95</v>
      </c>
      <c r="C68" s="42">
        <v>331149.24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959129.19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532551.45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532551.45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130079.28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130079.28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505679.9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505679.9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646154.42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646154.42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526864.38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526864.38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159539.56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159539.56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639569.07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639569.07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472283.08</v>
      </c>
      <c r="K76" s="41">
        <v>0</v>
      </c>
      <c r="L76" s="41">
        <v>0</v>
      </c>
      <c r="M76" s="41">
        <v>0</v>
      </c>
      <c r="N76" s="32">
        <f t="shared" si="24"/>
        <v>472283.08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593955.63</v>
      </c>
      <c r="L77" s="41">
        <v>0</v>
      </c>
      <c r="M77" s="70"/>
      <c r="N77" s="29">
        <f t="shared" si="24"/>
        <v>593955.63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324588.04</v>
      </c>
      <c r="M78" s="41">
        <v>0</v>
      </c>
      <c r="N78" s="32">
        <f t="shared" si="24"/>
        <v>324588.04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160898.5</v>
      </c>
      <c r="N79" s="29">
        <f t="shared" si="24"/>
        <v>160898.5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1.962005591717269</v>
      </c>
      <c r="C84" s="52">
        <v>1.9121924731990514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1.708500932631791</v>
      </c>
      <c r="C85" s="52">
        <v>1.6039878607132354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2.0009628445299676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1.8418999993292147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1.4605999967963865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1.7176372946399172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1.6350507220123183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1.6565916053149867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1.8690611326288489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1.788149113143109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2.122965423158324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2.088999977336597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2015-06-29T18:31:24Z</dcterms:modified>
  <cp:category/>
  <cp:version/>
  <cp:contentType/>
  <cp:contentStatus/>
</cp:coreProperties>
</file>