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<sst xmlns="http://schemas.openxmlformats.org/spreadsheetml/2006/main" count="110" uniqueCount="108">
  <si>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</si>
  <si>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</si>
  <si>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</si>
  <si>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</si>
  <si>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</si>
  <si>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</si>
  <si>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</si>
  <si>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</si>
  <si>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</si>
  <si>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</si>
  <si>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</si>
  <si>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</si>
  <si>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</si>
  <si>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</si>
  <si>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</si>
  <si>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</si>
  <si>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</si>
  <si>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</si>
  <si>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</si>
  <si>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</si>
  <si>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</si>
  <si>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</si>
  <si>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</si>
  <si>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</si>
  <si>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</si>
  <si>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</si>
  <si>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</si>
  <si>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</si>
  <si>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</si>
  <si>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</si>
  <si>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</si>
  <si>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</si>
  <si>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</si>
  <si>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</si>
  <si>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</si>
  <si>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</si>
  <si>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</si>
  <si>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</si>
  <si>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</si>
  <si>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</si>
  <si>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</si>
  <si>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</si>
  <si>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</si>
  <si>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</si>
  <si>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</si>
  <si>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</si>
  <si>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</si>
  <si>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</si>
  <si>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</si>
  <si>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</si>
  <si>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</si>
  <si>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</si>
  <si>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</si>
  <si>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</si>
  <si>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</si>
  <si>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</si>
  <si>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</si>
  <si>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</si>
  <si>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</si>
  <si>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</si>
  <si>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</si>
  <si>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</si>
  <si>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</si>
  <si>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</si>
  <si>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</si>
  <si>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</si>
  <si>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</si>
  <si>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</si>
  <si>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</si>
  <si>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</si>
  <si>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</si>
  <si>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</si>
  <si>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</si>
  <si>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</si>
  <si>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</si>
  <si>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</si>
  <si>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</si>
  <si>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</si>
  <si>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</si>
  <si>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</si>
  <si>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</si>
  <si>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</si>
  <si>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</si>
  <si>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</si>
  <si>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</si>
  <si>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</si>
  <si>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</si>
  <si>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</si>
  <si>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</si>
  <si>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</si>
  <si>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</si>
  <si>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</si>
  <si>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</si>
  <si>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</si>
  <si>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</si>
  <si>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</si>
  <si>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</si>
  <si>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</si>
  <si>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</si>
  <si>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</si>
  <si>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</si>
  <si>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</si>
  <si>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</si>
  <si>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</si>
  <si>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22/06/15 - VENCIMENTO 29/06/15</t>
  </si>
  <si>
    <t>7.3. Revisão de Remuneração pelo Transporte Coletivo (1)</t>
  </si>
  <si>
    <t>10. Tarifa de Remuneração por Passageiro (2)</t>
  </si>
  <si>
    <t>Nota:  (1) Revisão de passageiros transportados, processada pelo sistema de bilhetagem eletrônica, mês de maio/15, todas as áreas. Total de 1.532.513 passageiros.
                      Revisão de fatores de integração e de gratuidade, períodos  de maio/15, todas as áreas; janeiro/15, todas as áreas e outubro/14, área 6.0. 
              (2) Tarifa de remuneração de cada cooperativa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</si>
</sst>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44" fontId="42" fillId="0" borderId="14" xfId="0" applyNumberFormat="1" applyFont="1" applyFill="1" applyBorder="1" applyAlignment="1">
      <alignment vertical="center"/>
    </xf>
    <xf numFmtId="43" fontId="42" fillId="0" borderId="14" xfId="0" applyNumberFormat="1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936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936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936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96</v>
      </c>
      <c r="C5" s="4" t="s">
        <v>96</v>
      </c>
      <c r="D5" s="4" t="s">
        <v>40</v>
      </c>
      <c r="E5" s="4" t="s">
        <v>63</v>
      </c>
      <c r="F5" s="4" t="s">
        <v>62</v>
      </c>
      <c r="G5" s="4" t="s">
        <v>64</v>
      </c>
      <c r="H5" s="4" t="s">
        <v>65</v>
      </c>
      <c r="I5" s="4" t="s">
        <v>66</v>
      </c>
      <c r="J5" s="4" t="s">
        <v>67</v>
      </c>
      <c r="K5" s="4" t="s">
        <v>66</v>
      </c>
      <c r="L5" s="4" t="s">
        <v>68</v>
      </c>
      <c r="M5" s="4" t="s">
        <v>69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489198</v>
      </c>
      <c r="C7" s="10">
        <f>C8+C20+C24</f>
        <v>307013</v>
      </c>
      <c r="D7" s="10">
        <f>D8+D20+D24</f>
        <v>361332</v>
      </c>
      <c r="E7" s="10">
        <f>E8+E20+E24</f>
        <v>69496</v>
      </c>
      <c r="F7" s="10">
        <f aca="true" t="shared" si="0" ref="F7:M7">F8+F20+F24</f>
        <v>295104</v>
      </c>
      <c r="G7" s="10">
        <f t="shared" si="0"/>
        <v>490684</v>
      </c>
      <c r="H7" s="10">
        <f t="shared" si="0"/>
        <v>463279</v>
      </c>
      <c r="I7" s="10">
        <f t="shared" si="0"/>
        <v>407367</v>
      </c>
      <c r="J7" s="10">
        <f t="shared" si="0"/>
        <v>286458</v>
      </c>
      <c r="K7" s="10">
        <f t="shared" si="0"/>
        <v>359219</v>
      </c>
      <c r="L7" s="10">
        <f t="shared" si="0"/>
        <v>152032</v>
      </c>
      <c r="M7" s="10">
        <f t="shared" si="0"/>
        <v>85854</v>
      </c>
      <c r="N7" s="10">
        <f>+N8+N20+N24</f>
        <v>3767036</v>
      </c>
      <c r="O7"/>
      <c r="P7" s="39"/>
    </row>
    <row r="8" spans="1:15" ht="18.75" customHeight="1">
      <c r="A8" s="11" t="s">
        <v>27</v>
      </c>
      <c r="B8" s="12">
        <f>+B9+B12+B16</f>
        <v>286930</v>
      </c>
      <c r="C8" s="12">
        <f>+C9+C12+C16</f>
        <v>188377</v>
      </c>
      <c r="D8" s="12">
        <f>+D9+D12+D16</f>
        <v>234239</v>
      </c>
      <c r="E8" s="12">
        <f>+E9+E12+E16</f>
        <v>42589</v>
      </c>
      <c r="F8" s="12">
        <f aca="true" t="shared" si="1" ref="F8:M8">+F9+F12+F16</f>
        <v>181287</v>
      </c>
      <c r="G8" s="12">
        <f t="shared" si="1"/>
        <v>304056</v>
      </c>
      <c r="H8" s="12">
        <f t="shared" si="1"/>
        <v>274409</v>
      </c>
      <c r="I8" s="12">
        <f t="shared" si="1"/>
        <v>245443</v>
      </c>
      <c r="J8" s="12">
        <f t="shared" si="1"/>
        <v>174729</v>
      </c>
      <c r="K8" s="12">
        <f t="shared" si="1"/>
        <v>206207</v>
      </c>
      <c r="L8" s="12">
        <f t="shared" si="1"/>
        <v>94189</v>
      </c>
      <c r="M8" s="12">
        <f t="shared" si="1"/>
        <v>55533</v>
      </c>
      <c r="N8" s="12">
        <f>SUM(B8:M8)</f>
        <v>2287988</v>
      </c>
      <c r="O8"/>
    </row>
    <row r="9" spans="1:15" ht="18.75" customHeight="1">
      <c r="A9" s="13" t="s">
        <v>4</v>
      </c>
      <c r="B9" s="14">
        <v>26093</v>
      </c>
      <c r="C9" s="14">
        <v>22696</v>
      </c>
      <c r="D9" s="14">
        <v>17559</v>
      </c>
      <c r="E9" s="14">
        <v>3763</v>
      </c>
      <c r="F9" s="14">
        <v>13916</v>
      </c>
      <c r="G9" s="14">
        <v>26384</v>
      </c>
      <c r="H9" s="14">
        <v>33845</v>
      </c>
      <c r="I9" s="14">
        <v>15954</v>
      </c>
      <c r="J9" s="14">
        <v>19958</v>
      </c>
      <c r="K9" s="14">
        <v>17255</v>
      </c>
      <c r="L9" s="14">
        <v>12255</v>
      </c>
      <c r="M9" s="14">
        <v>7080</v>
      </c>
      <c r="N9" s="12">
        <f aca="true" t="shared" si="2" ref="N9:N19">SUM(B9:M9)</f>
        <v>216758</v>
      </c>
      <c r="O9"/>
    </row>
    <row r="10" spans="1:15" ht="18.75" customHeight="1">
      <c r="A10" s="15" t="s">
        <v>5</v>
      </c>
      <c r="B10" s="14">
        <f>+B9-B11</f>
        <v>26093</v>
      </c>
      <c r="C10" s="14">
        <f>+C9-C11</f>
        <v>22696</v>
      </c>
      <c r="D10" s="14">
        <f>+D9-D11</f>
        <v>17559</v>
      </c>
      <c r="E10" s="14">
        <f>+E9-E11</f>
        <v>3763</v>
      </c>
      <c r="F10" s="14">
        <f aca="true" t="shared" si="3" ref="F10:M10">+F9-F11</f>
        <v>13916</v>
      </c>
      <c r="G10" s="14">
        <f t="shared" si="3"/>
        <v>26384</v>
      </c>
      <c r="H10" s="14">
        <f t="shared" si="3"/>
        <v>33845</v>
      </c>
      <c r="I10" s="14">
        <f t="shared" si="3"/>
        <v>15954</v>
      </c>
      <c r="J10" s="14">
        <f t="shared" si="3"/>
        <v>19958</v>
      </c>
      <c r="K10" s="14">
        <f t="shared" si="3"/>
        <v>17255</v>
      </c>
      <c r="L10" s="14">
        <f t="shared" si="3"/>
        <v>12255</v>
      </c>
      <c r="M10" s="14">
        <f t="shared" si="3"/>
        <v>7080</v>
      </c>
      <c r="N10" s="12">
        <f t="shared" si="2"/>
        <v>216758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200498</v>
      </c>
      <c r="C12" s="14">
        <f>C13+C14+C15</f>
        <v>130376</v>
      </c>
      <c r="D12" s="14">
        <f>D13+D14+D15</f>
        <v>181099</v>
      </c>
      <c r="E12" s="14">
        <f>E13+E14+E15</f>
        <v>31028</v>
      </c>
      <c r="F12" s="14">
        <f aca="true" t="shared" si="4" ref="F12:M12">F13+F14+F15</f>
        <v>133311</v>
      </c>
      <c r="G12" s="14">
        <f t="shared" si="4"/>
        <v>224391</v>
      </c>
      <c r="H12" s="14">
        <f t="shared" si="4"/>
        <v>196141</v>
      </c>
      <c r="I12" s="14">
        <f t="shared" si="4"/>
        <v>186828</v>
      </c>
      <c r="J12" s="14">
        <f t="shared" si="4"/>
        <v>125539</v>
      </c>
      <c r="K12" s="14">
        <f t="shared" si="4"/>
        <v>148554</v>
      </c>
      <c r="L12" s="14">
        <f t="shared" si="4"/>
        <v>68898</v>
      </c>
      <c r="M12" s="14">
        <f t="shared" si="4"/>
        <v>41032</v>
      </c>
      <c r="N12" s="12">
        <f t="shared" si="2"/>
        <v>1667695</v>
      </c>
      <c r="O12"/>
    </row>
    <row r="13" spans="1:15" ht="18.75" customHeight="1">
      <c r="A13" s="15" t="s">
        <v>7</v>
      </c>
      <c r="B13" s="14">
        <v>99598</v>
      </c>
      <c r="C13" s="14">
        <v>65650</v>
      </c>
      <c r="D13" s="14">
        <v>87776</v>
      </c>
      <c r="E13" s="14">
        <v>15341</v>
      </c>
      <c r="F13" s="14">
        <v>64653</v>
      </c>
      <c r="G13" s="14">
        <v>110710</v>
      </c>
      <c r="H13" s="14">
        <v>100768</v>
      </c>
      <c r="I13" s="14">
        <v>96293</v>
      </c>
      <c r="J13" s="14">
        <v>62327</v>
      </c>
      <c r="K13" s="14">
        <v>74376</v>
      </c>
      <c r="L13" s="14">
        <v>34020</v>
      </c>
      <c r="M13" s="14">
        <v>19763</v>
      </c>
      <c r="N13" s="12">
        <f t="shared" si="2"/>
        <v>831275</v>
      </c>
      <c r="O13"/>
    </row>
    <row r="14" spans="1:15" ht="18.75" customHeight="1">
      <c r="A14" s="15" t="s">
        <v>8</v>
      </c>
      <c r="B14" s="14">
        <v>92923</v>
      </c>
      <c r="C14" s="14">
        <v>57322</v>
      </c>
      <c r="D14" s="14">
        <v>86304</v>
      </c>
      <c r="E14" s="14">
        <v>14003</v>
      </c>
      <c r="F14" s="14">
        <v>61250</v>
      </c>
      <c r="G14" s="14">
        <v>100130</v>
      </c>
      <c r="H14" s="14">
        <v>85471</v>
      </c>
      <c r="I14" s="14">
        <v>84458</v>
      </c>
      <c r="J14" s="14">
        <v>57615</v>
      </c>
      <c r="K14" s="14">
        <v>68735</v>
      </c>
      <c r="L14" s="14">
        <v>31976</v>
      </c>
      <c r="M14" s="14">
        <v>19880</v>
      </c>
      <c r="N14" s="12">
        <f t="shared" si="2"/>
        <v>760067</v>
      </c>
      <c r="O14"/>
    </row>
    <row r="15" spans="1:15" ht="18.75" customHeight="1">
      <c r="A15" s="15" t="s">
        <v>9</v>
      </c>
      <c r="B15" s="14">
        <v>7977</v>
      </c>
      <c r="C15" s="14">
        <v>7404</v>
      </c>
      <c r="D15" s="14">
        <v>7019</v>
      </c>
      <c r="E15" s="14">
        <v>1684</v>
      </c>
      <c r="F15" s="14">
        <v>7408</v>
      </c>
      <c r="G15" s="14">
        <v>13551</v>
      </c>
      <c r="H15" s="14">
        <v>9902</v>
      </c>
      <c r="I15" s="14">
        <v>6077</v>
      </c>
      <c r="J15" s="14">
        <v>5597</v>
      </c>
      <c r="K15" s="14">
        <v>5443</v>
      </c>
      <c r="L15" s="14">
        <v>2902</v>
      </c>
      <c r="M15" s="14">
        <v>1389</v>
      </c>
      <c r="N15" s="12">
        <f t="shared" si="2"/>
        <v>76353</v>
      </c>
      <c r="O15"/>
    </row>
    <row r="16" spans="1:14" ht="18.75" customHeight="1">
      <c r="A16" s="16" t="s">
        <v>26</v>
      </c>
      <c r="B16" s="14">
        <f>B17+B18+B19</f>
        <v>60339</v>
      </c>
      <c r="C16" s="14">
        <f>C17+C18+C19</f>
        <v>35305</v>
      </c>
      <c r="D16" s="14">
        <f>D17+D18+D19</f>
        <v>35581</v>
      </c>
      <c r="E16" s="14">
        <f>E17+E18+E19</f>
        <v>7798</v>
      </c>
      <c r="F16" s="14">
        <f aca="true" t="shared" si="5" ref="F16:M16">F17+F18+F19</f>
        <v>34060</v>
      </c>
      <c r="G16" s="14">
        <f t="shared" si="5"/>
        <v>53281</v>
      </c>
      <c r="H16" s="14">
        <f t="shared" si="5"/>
        <v>44423</v>
      </c>
      <c r="I16" s="14">
        <f t="shared" si="5"/>
        <v>42661</v>
      </c>
      <c r="J16" s="14">
        <f t="shared" si="5"/>
        <v>29232</v>
      </c>
      <c r="K16" s="14">
        <f t="shared" si="5"/>
        <v>40398</v>
      </c>
      <c r="L16" s="14">
        <f t="shared" si="5"/>
        <v>13036</v>
      </c>
      <c r="M16" s="14">
        <f t="shared" si="5"/>
        <v>7421</v>
      </c>
      <c r="N16" s="12">
        <f t="shared" si="2"/>
        <v>403535</v>
      </c>
    </row>
    <row r="17" spans="1:15" ht="18.75" customHeight="1">
      <c r="A17" s="15" t="s">
        <v>23</v>
      </c>
      <c r="B17" s="14">
        <v>7542</v>
      </c>
      <c r="C17" s="14">
        <v>5147</v>
      </c>
      <c r="D17" s="14">
        <v>5122</v>
      </c>
      <c r="E17" s="14">
        <v>1096</v>
      </c>
      <c r="F17" s="14">
        <v>4831</v>
      </c>
      <c r="G17" s="14">
        <v>9110</v>
      </c>
      <c r="H17" s="14">
        <v>7904</v>
      </c>
      <c r="I17" s="14">
        <v>6958</v>
      </c>
      <c r="J17" s="14">
        <v>4725</v>
      </c>
      <c r="K17" s="14">
        <v>5865</v>
      </c>
      <c r="L17" s="14">
        <v>2328</v>
      </c>
      <c r="M17" s="14">
        <v>1124</v>
      </c>
      <c r="N17" s="12">
        <f t="shared" si="2"/>
        <v>61752</v>
      </c>
      <c r="O17"/>
    </row>
    <row r="18" spans="1:15" ht="18.75" customHeight="1">
      <c r="A18" s="15" t="s">
        <v>24</v>
      </c>
      <c r="B18" s="14">
        <v>1955</v>
      </c>
      <c r="C18" s="14">
        <v>946</v>
      </c>
      <c r="D18" s="14">
        <v>1753</v>
      </c>
      <c r="E18" s="14">
        <v>304</v>
      </c>
      <c r="F18" s="14">
        <v>1156</v>
      </c>
      <c r="G18" s="14">
        <v>1906</v>
      </c>
      <c r="H18" s="14">
        <v>2035</v>
      </c>
      <c r="I18" s="14">
        <v>1647</v>
      </c>
      <c r="J18" s="14">
        <v>1125</v>
      </c>
      <c r="K18" s="14">
        <v>2025</v>
      </c>
      <c r="L18" s="14">
        <v>521</v>
      </c>
      <c r="M18" s="14">
        <v>276</v>
      </c>
      <c r="N18" s="12">
        <f t="shared" si="2"/>
        <v>15649</v>
      </c>
      <c r="O18"/>
    </row>
    <row r="19" spans="1:15" ht="18.75" customHeight="1">
      <c r="A19" s="15" t="s">
        <v>25</v>
      </c>
      <c r="B19" s="14">
        <v>50842</v>
      </c>
      <c r="C19" s="14">
        <v>29212</v>
      </c>
      <c r="D19" s="14">
        <v>28706</v>
      </c>
      <c r="E19" s="14">
        <v>6398</v>
      </c>
      <c r="F19" s="14">
        <v>28073</v>
      </c>
      <c r="G19" s="14">
        <v>42265</v>
      </c>
      <c r="H19" s="14">
        <v>34484</v>
      </c>
      <c r="I19" s="14">
        <v>34056</v>
      </c>
      <c r="J19" s="14">
        <v>23382</v>
      </c>
      <c r="K19" s="14">
        <v>32508</v>
      </c>
      <c r="L19" s="14">
        <v>10187</v>
      </c>
      <c r="M19" s="14">
        <v>6021</v>
      </c>
      <c r="N19" s="12">
        <f t="shared" si="2"/>
        <v>326134</v>
      </c>
      <c r="O19"/>
    </row>
    <row r="20" spans="1:15" ht="18.75" customHeight="1">
      <c r="A20" s="17" t="s">
        <v>10</v>
      </c>
      <c r="B20" s="18">
        <f>B21+B22+B23</f>
        <v>144473</v>
      </c>
      <c r="C20" s="18">
        <f>C21+C22+C23</f>
        <v>75319</v>
      </c>
      <c r="D20" s="18">
        <f>D21+D22+D23</f>
        <v>82807</v>
      </c>
      <c r="E20" s="18">
        <f>E21+E22+E23</f>
        <v>15820</v>
      </c>
      <c r="F20" s="18">
        <f aca="true" t="shared" si="6" ref="F20:M20">F21+F22+F23</f>
        <v>68983</v>
      </c>
      <c r="G20" s="18">
        <f t="shared" si="6"/>
        <v>115431</v>
      </c>
      <c r="H20" s="18">
        <f t="shared" si="6"/>
        <v>124507</v>
      </c>
      <c r="I20" s="18">
        <f t="shared" si="6"/>
        <v>118167</v>
      </c>
      <c r="J20" s="18">
        <f t="shared" si="6"/>
        <v>75056</v>
      </c>
      <c r="K20" s="18">
        <f t="shared" si="6"/>
        <v>118285</v>
      </c>
      <c r="L20" s="18">
        <f t="shared" si="6"/>
        <v>45693</v>
      </c>
      <c r="M20" s="18">
        <f t="shared" si="6"/>
        <v>25135</v>
      </c>
      <c r="N20" s="12">
        <f aca="true" t="shared" si="7" ref="N20:N26">SUM(B20:M20)</f>
        <v>1009676</v>
      </c>
      <c r="O20"/>
    </row>
    <row r="21" spans="1:15" ht="18.75" customHeight="1">
      <c r="A21" s="13" t="s">
        <v>11</v>
      </c>
      <c r="B21" s="14">
        <v>79750</v>
      </c>
      <c r="C21" s="14">
        <v>44387</v>
      </c>
      <c r="D21" s="14">
        <v>48309</v>
      </c>
      <c r="E21" s="14">
        <v>9069</v>
      </c>
      <c r="F21" s="14">
        <v>39349</v>
      </c>
      <c r="G21" s="14">
        <v>68163</v>
      </c>
      <c r="H21" s="14">
        <v>73680</v>
      </c>
      <c r="I21" s="14">
        <v>68743</v>
      </c>
      <c r="J21" s="14">
        <v>42630</v>
      </c>
      <c r="K21" s="14">
        <v>65023</v>
      </c>
      <c r="L21" s="14">
        <v>25238</v>
      </c>
      <c r="M21" s="14">
        <v>13715</v>
      </c>
      <c r="N21" s="12">
        <f t="shared" si="7"/>
        <v>578056</v>
      </c>
      <c r="O21"/>
    </row>
    <row r="22" spans="1:15" ht="18.75" customHeight="1">
      <c r="A22" s="13" t="s">
        <v>12</v>
      </c>
      <c r="B22" s="14">
        <v>60183</v>
      </c>
      <c r="C22" s="14">
        <v>27851</v>
      </c>
      <c r="D22" s="14">
        <v>31616</v>
      </c>
      <c r="E22" s="14">
        <v>6075</v>
      </c>
      <c r="F22" s="14">
        <v>26596</v>
      </c>
      <c r="G22" s="14">
        <v>41882</v>
      </c>
      <c r="H22" s="14">
        <v>46403</v>
      </c>
      <c r="I22" s="14">
        <v>46109</v>
      </c>
      <c r="J22" s="14">
        <v>29783</v>
      </c>
      <c r="K22" s="14">
        <v>49818</v>
      </c>
      <c r="L22" s="14">
        <v>19017</v>
      </c>
      <c r="M22" s="14">
        <v>10761</v>
      </c>
      <c r="N22" s="12">
        <f t="shared" si="7"/>
        <v>396094</v>
      </c>
      <c r="O22"/>
    </row>
    <row r="23" spans="1:15" ht="18.75" customHeight="1">
      <c r="A23" s="13" t="s">
        <v>13</v>
      </c>
      <c r="B23" s="14">
        <v>4540</v>
      </c>
      <c r="C23" s="14">
        <v>3081</v>
      </c>
      <c r="D23" s="14">
        <v>2882</v>
      </c>
      <c r="E23" s="14">
        <v>676</v>
      </c>
      <c r="F23" s="14">
        <v>3038</v>
      </c>
      <c r="G23" s="14">
        <v>5386</v>
      </c>
      <c r="H23" s="14">
        <v>4424</v>
      </c>
      <c r="I23" s="14">
        <v>3315</v>
      </c>
      <c r="J23" s="14">
        <v>2643</v>
      </c>
      <c r="K23" s="14">
        <v>3444</v>
      </c>
      <c r="L23" s="14">
        <v>1438</v>
      </c>
      <c r="M23" s="14">
        <v>659</v>
      </c>
      <c r="N23" s="12">
        <f t="shared" si="7"/>
        <v>35526</v>
      </c>
      <c r="O23"/>
    </row>
    <row r="24" spans="1:15" ht="18.75" customHeight="1">
      <c r="A24" s="17" t="s">
        <v>14</v>
      </c>
      <c r="B24" s="14">
        <f>B25+B26</f>
        <v>57795</v>
      </c>
      <c r="C24" s="14">
        <f>C25+C26</f>
        <v>43317</v>
      </c>
      <c r="D24" s="14">
        <f>D25+D26</f>
        <v>44286</v>
      </c>
      <c r="E24" s="14">
        <f>E25+E26</f>
        <v>11087</v>
      </c>
      <c r="F24" s="14">
        <f aca="true" t="shared" si="8" ref="F24:M24">F25+F26</f>
        <v>44834</v>
      </c>
      <c r="G24" s="14">
        <f t="shared" si="8"/>
        <v>71197</v>
      </c>
      <c r="H24" s="14">
        <f t="shared" si="8"/>
        <v>64363</v>
      </c>
      <c r="I24" s="14">
        <f t="shared" si="8"/>
        <v>43757</v>
      </c>
      <c r="J24" s="14">
        <f t="shared" si="8"/>
        <v>36673</v>
      </c>
      <c r="K24" s="14">
        <f t="shared" si="8"/>
        <v>34727</v>
      </c>
      <c r="L24" s="14">
        <f t="shared" si="8"/>
        <v>12150</v>
      </c>
      <c r="M24" s="14">
        <f t="shared" si="8"/>
        <v>5186</v>
      </c>
      <c r="N24" s="12">
        <f t="shared" si="7"/>
        <v>469372</v>
      </c>
      <c r="O24"/>
    </row>
    <row r="25" spans="1:15" ht="18.75" customHeight="1">
      <c r="A25" s="13" t="s">
        <v>15</v>
      </c>
      <c r="B25" s="14">
        <v>36989</v>
      </c>
      <c r="C25" s="14">
        <v>27723</v>
      </c>
      <c r="D25" s="14">
        <v>28343</v>
      </c>
      <c r="E25" s="14">
        <v>7096</v>
      </c>
      <c r="F25" s="14">
        <v>28694</v>
      </c>
      <c r="G25" s="14">
        <v>45566</v>
      </c>
      <c r="H25" s="14">
        <v>41192</v>
      </c>
      <c r="I25" s="14">
        <v>28004</v>
      </c>
      <c r="J25" s="14">
        <v>23471</v>
      </c>
      <c r="K25" s="14">
        <v>22225</v>
      </c>
      <c r="L25" s="14">
        <v>7776</v>
      </c>
      <c r="M25" s="14">
        <v>3319</v>
      </c>
      <c r="N25" s="12">
        <f t="shared" si="7"/>
        <v>300398</v>
      </c>
      <c r="O25"/>
    </row>
    <row r="26" spans="1:15" ht="18.75" customHeight="1">
      <c r="A26" s="13" t="s">
        <v>16</v>
      </c>
      <c r="B26" s="14">
        <v>20806</v>
      </c>
      <c r="C26" s="14">
        <v>15594</v>
      </c>
      <c r="D26" s="14">
        <v>15943</v>
      </c>
      <c r="E26" s="14">
        <v>3991</v>
      </c>
      <c r="F26" s="14">
        <v>16140</v>
      </c>
      <c r="G26" s="14">
        <v>25631</v>
      </c>
      <c r="H26" s="14">
        <v>23171</v>
      </c>
      <c r="I26" s="14">
        <v>15753</v>
      </c>
      <c r="J26" s="14">
        <v>13202</v>
      </c>
      <c r="K26" s="14">
        <v>12502</v>
      </c>
      <c r="L26" s="14">
        <v>4374</v>
      </c>
      <c r="M26" s="14">
        <v>1867</v>
      </c>
      <c r="N26" s="12">
        <f t="shared" si="7"/>
        <v>168974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2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3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8" t="s">
        <v>43</v>
      </c>
      <c r="B32" s="23">
        <f>(((+B$8+B$20)*B$29)+(B$24*B$30))/B$7</f>
        <v>0.9949979082089461</v>
      </c>
      <c r="C32" s="23">
        <f aca="true" t="shared" si="9" ref="C32:M32">(((+C$8+C$20)*C$29)+(C$24*C$30))/C$7</f>
        <v>0.9920283163905111</v>
      </c>
      <c r="D32" s="23">
        <f t="shared" si="9"/>
        <v>1</v>
      </c>
      <c r="E32" s="23">
        <f t="shared" si="9"/>
        <v>0.9902045901922413</v>
      </c>
      <c r="F32" s="23">
        <f t="shared" si="9"/>
        <v>1</v>
      </c>
      <c r="G32" s="23">
        <f t="shared" si="9"/>
        <v>1</v>
      </c>
      <c r="H32" s="23">
        <f t="shared" si="9"/>
        <v>0.9958321227597193</v>
      </c>
      <c r="I32" s="23">
        <f t="shared" si="9"/>
        <v>0.995724914880194</v>
      </c>
      <c r="J32" s="23">
        <f t="shared" si="9"/>
        <v>0.9974907637419795</v>
      </c>
      <c r="K32" s="23">
        <f t="shared" si="9"/>
        <v>0.9981245318315567</v>
      </c>
      <c r="L32" s="23">
        <f t="shared" si="9"/>
        <v>0.9977463297200589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4"/>
      <c r="O34"/>
    </row>
    <row r="35" spans="1:14" ht="18.75" customHeight="1">
      <c r="A35" s="17" t="s">
        <v>21</v>
      </c>
      <c r="B35" s="26">
        <f>B32*B34</f>
        <v>1.75507681028976</v>
      </c>
      <c r="C35" s="26">
        <f>C32*C34</f>
        <v>1.690713859624348</v>
      </c>
      <c r="D35" s="26">
        <f>D32*D34</f>
        <v>1.5792</v>
      </c>
      <c r="E35" s="26">
        <f>E32*E34</f>
        <v>2.000411313106366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1.6971966868193895</v>
      </c>
      <c r="I35" s="26">
        <f t="shared" si="10"/>
        <v>1.6565875408861788</v>
      </c>
      <c r="J35" s="26">
        <f t="shared" si="10"/>
        <v>1.868998444023347</v>
      </c>
      <c r="K35" s="26">
        <f t="shared" si="10"/>
        <v>1.788140098776234</v>
      </c>
      <c r="L35" s="26">
        <f t="shared" si="10"/>
        <v>2.1230046403783414</v>
      </c>
      <c r="M35" s="26">
        <f t="shared" si="10"/>
        <v>2.089</v>
      </c>
      <c r="N35" s="27"/>
    </row>
    <row r="36" spans="1:15" ht="18.75" customHeight="1">
      <c r="A36" s="60" t="s">
        <v>44</v>
      </c>
      <c r="B36" s="26">
        <v>-0.0043974832</v>
      </c>
      <c r="C36" s="26">
        <v>-0.0055553674</v>
      </c>
      <c r="D36" s="26">
        <v>-0.00518616</v>
      </c>
      <c r="E36" s="26">
        <v>-0.0036630885</v>
      </c>
      <c r="F36" s="26">
        <v>-0.00394965</v>
      </c>
      <c r="G36" s="26">
        <v>-0.0035512</v>
      </c>
      <c r="H36" s="26">
        <v>-0.0037710969</v>
      </c>
      <c r="I36" s="26">
        <v>-0.0031191039</v>
      </c>
      <c r="J36" s="26">
        <v>-0.0004203409</v>
      </c>
      <c r="K36" s="26">
        <v>-0.0029478118</v>
      </c>
      <c r="L36" s="26">
        <v>-0.0046819091</v>
      </c>
      <c r="M36" s="26">
        <v>-0.0067728</v>
      </c>
      <c r="N36" s="75"/>
      <c r="O36"/>
    </row>
    <row r="37" spans="1:14" ht="1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t="18.75" customHeight="1">
      <c r="A38" s="63" t="s">
        <v>92</v>
      </c>
      <c r="B38" s="64">
        <f aca="true" t="shared" si="11" ref="B38:M38">B39*B40</f>
        <v>2482.4</v>
      </c>
      <c r="C38" s="64">
        <f t="shared" si="11"/>
        <v>2495.2400000000002</v>
      </c>
      <c r="D38" s="64">
        <f t="shared" si="11"/>
        <v>2157.1200000000003</v>
      </c>
      <c r="E38" s="64">
        <f t="shared" si="11"/>
        <v>406.6</v>
      </c>
      <c r="F38" s="64">
        <f t="shared" si="11"/>
        <v>1433.8000000000002</v>
      </c>
      <c r="G38" s="64">
        <f t="shared" si="11"/>
        <v>1968.8000000000002</v>
      </c>
      <c r="H38" s="64">
        <f t="shared" si="11"/>
        <v>2088.6400000000003</v>
      </c>
      <c r="I38" s="64">
        <f t="shared" si="11"/>
        <v>1498</v>
      </c>
      <c r="J38" s="64">
        <f t="shared" si="11"/>
        <v>149.8</v>
      </c>
      <c r="K38" s="64">
        <f t="shared" si="11"/>
        <v>1313.96</v>
      </c>
      <c r="L38" s="64">
        <f t="shared" si="11"/>
        <v>864.5600000000001</v>
      </c>
      <c r="M38" s="64">
        <f t="shared" si="11"/>
        <v>710.48</v>
      </c>
      <c r="N38" s="28">
        <f>SUM(B38:M38)</f>
        <v>17569.399999999998</v>
      </c>
    </row>
    <row r="39" spans="1:15" ht="18.75" customHeight="1">
      <c r="A39" s="60" t="s">
        <v>46</v>
      </c>
      <c r="B39" s="66">
        <v>580</v>
      </c>
      <c r="C39" s="66">
        <v>583</v>
      </c>
      <c r="D39" s="66">
        <v>504</v>
      </c>
      <c r="E39" s="66">
        <v>95</v>
      </c>
      <c r="F39" s="66">
        <v>335</v>
      </c>
      <c r="G39" s="66">
        <v>460</v>
      </c>
      <c r="H39" s="66">
        <v>488</v>
      </c>
      <c r="I39" s="66">
        <v>350</v>
      </c>
      <c r="J39" s="66">
        <v>35</v>
      </c>
      <c r="K39" s="66">
        <v>307</v>
      </c>
      <c r="L39" s="66">
        <v>202</v>
      </c>
      <c r="M39" s="66">
        <v>166</v>
      </c>
      <c r="N39" s="12">
        <f>SUM(B39:M39)</f>
        <v>4105</v>
      </c>
      <c r="O39"/>
    </row>
    <row r="40" spans="1:15" ht="18.75" customHeight="1">
      <c r="A40" s="60" t="s">
        <v>47</v>
      </c>
      <c r="B40" s="62">
        <v>4.28</v>
      </c>
      <c r="C40" s="62">
        <v>4.28</v>
      </c>
      <c r="D40" s="62">
        <v>4.28</v>
      </c>
      <c r="E40" s="62">
        <v>4.28</v>
      </c>
      <c r="F40" s="62">
        <v>4.28</v>
      </c>
      <c r="G40" s="62">
        <v>4.28</v>
      </c>
      <c r="H40" s="62">
        <v>4.28</v>
      </c>
      <c r="I40" s="62">
        <v>4.28</v>
      </c>
      <c r="J40" s="62">
        <v>4.28</v>
      </c>
      <c r="K40" s="62">
        <v>4.28</v>
      </c>
      <c r="L40" s="62">
        <v>4.28</v>
      </c>
      <c r="M40" s="62">
        <v>4.28</v>
      </c>
      <c r="N40" s="62"/>
      <c r="O40"/>
    </row>
    <row r="41" spans="1:14" ht="1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8.75" customHeight="1">
      <c r="A42" s="67" t="s">
        <v>45</v>
      </c>
      <c r="B42" s="68">
        <f>B43+B44+B45+B46</f>
        <v>858911.2254536565</v>
      </c>
      <c r="C42" s="68">
        <f aca="true" t="shared" si="12" ref="C42:M42">C43+C44+C45+C46</f>
        <v>519860.8041732738</v>
      </c>
      <c r="D42" s="68">
        <f t="shared" si="12"/>
        <v>580252.7388348801</v>
      </c>
      <c r="E42" s="68">
        <f t="shared" si="12"/>
        <v>139172.614617244</v>
      </c>
      <c r="F42" s="68">
        <f t="shared" si="12"/>
        <v>543820.3000864001</v>
      </c>
      <c r="G42" s="68">
        <f t="shared" si="12"/>
        <v>716919.3333792</v>
      </c>
      <c r="H42" s="68">
        <f t="shared" si="12"/>
        <v>786617.1538722649</v>
      </c>
      <c r="I42" s="68">
        <f t="shared" si="12"/>
        <v>675066.4767697487</v>
      </c>
      <c r="J42" s="68">
        <f t="shared" si="12"/>
        <v>535418.9462645078</v>
      </c>
      <c r="K42" s="68">
        <f t="shared" si="12"/>
        <v>642588.9481353157</v>
      </c>
      <c r="L42" s="68">
        <f t="shared" si="12"/>
        <v>322917.4014817088</v>
      </c>
      <c r="M42" s="68">
        <f t="shared" si="12"/>
        <v>179478.0140288</v>
      </c>
      <c r="N42" s="68">
        <f>N43+N44+N45+N46</f>
        <v>6501023.957097</v>
      </c>
    </row>
    <row r="43" spans="1:14" ht="18.75" customHeight="1">
      <c r="A43" s="65" t="s">
        <v>93</v>
      </c>
      <c r="B43" s="62">
        <f aca="true" t="shared" si="13" ref="B43:H43">B35*B7</f>
        <v>858580.0654401301</v>
      </c>
      <c r="C43" s="62">
        <f t="shared" si="13"/>
        <v>519071.13418485</v>
      </c>
      <c r="D43" s="62">
        <f t="shared" si="13"/>
        <v>570615.4944</v>
      </c>
      <c r="E43" s="62">
        <f t="shared" si="13"/>
        <v>139020.58461564</v>
      </c>
      <c r="F43" s="62">
        <f t="shared" si="13"/>
        <v>543552.0576000001</v>
      </c>
      <c r="G43" s="62">
        <f t="shared" si="13"/>
        <v>716693.0504</v>
      </c>
      <c r="H43" s="62">
        <f t="shared" si="13"/>
        <v>786275.583873</v>
      </c>
      <c r="I43" s="62">
        <f>I35*I7</f>
        <v>674839.09676818</v>
      </c>
      <c r="J43" s="62">
        <f>J35*J7</f>
        <v>535389.5562780399</v>
      </c>
      <c r="K43" s="62">
        <f>K35*K7</f>
        <v>642333.8981423</v>
      </c>
      <c r="L43" s="62">
        <f>L35*L7</f>
        <v>322764.641486</v>
      </c>
      <c r="M43" s="62">
        <f>M35*M7</f>
        <v>179349.006</v>
      </c>
      <c r="N43" s="64">
        <f>SUM(B43:M43)</f>
        <v>6488484.16918814</v>
      </c>
    </row>
    <row r="44" spans="1:14" ht="18.75" customHeight="1">
      <c r="A44" s="65" t="s">
        <v>94</v>
      </c>
      <c r="B44" s="62">
        <f aca="true" t="shared" si="14" ref="B44:M44">B36*B7</f>
        <v>-2151.2399864736</v>
      </c>
      <c r="C44" s="62">
        <f t="shared" si="14"/>
        <v>-1705.5700115762002</v>
      </c>
      <c r="D44" s="62">
        <f t="shared" si="14"/>
        <v>-1873.92556512</v>
      </c>
      <c r="E44" s="62">
        <f t="shared" si="14"/>
        <v>-254.569998396</v>
      </c>
      <c r="F44" s="62">
        <f t="shared" si="14"/>
        <v>-1165.5575136</v>
      </c>
      <c r="G44" s="62">
        <f t="shared" si="14"/>
        <v>-1742.5170208</v>
      </c>
      <c r="H44" s="62">
        <f t="shared" si="14"/>
        <v>-1747.0700007351002</v>
      </c>
      <c r="I44" s="62">
        <f t="shared" si="14"/>
        <v>-1270.6199984313</v>
      </c>
      <c r="J44" s="62">
        <f t="shared" si="14"/>
        <v>-120.4100135322</v>
      </c>
      <c r="K44" s="62">
        <f t="shared" si="14"/>
        <v>-1058.9100069842</v>
      </c>
      <c r="L44" s="62">
        <f t="shared" si="14"/>
        <v>-711.8000042912</v>
      </c>
      <c r="M44" s="62">
        <f t="shared" si="14"/>
        <v>-581.4719712</v>
      </c>
      <c r="N44" s="28">
        <f>SUM(B44:M44)</f>
        <v>-14383.662091139804</v>
      </c>
    </row>
    <row r="45" spans="1:14" ht="18.75" customHeight="1">
      <c r="A45" s="65" t="s">
        <v>48</v>
      </c>
      <c r="B45" s="62">
        <f aca="true" t="shared" si="15" ref="B45:M45">B38</f>
        <v>2482.4</v>
      </c>
      <c r="C45" s="62">
        <f t="shared" si="15"/>
        <v>2495.2400000000002</v>
      </c>
      <c r="D45" s="62">
        <f t="shared" si="15"/>
        <v>2157.1200000000003</v>
      </c>
      <c r="E45" s="62">
        <f t="shared" si="15"/>
        <v>406.6</v>
      </c>
      <c r="F45" s="62">
        <f t="shared" si="15"/>
        <v>1433.8000000000002</v>
      </c>
      <c r="G45" s="62">
        <f t="shared" si="15"/>
        <v>1968.8000000000002</v>
      </c>
      <c r="H45" s="62">
        <f t="shared" si="15"/>
        <v>2088.6400000000003</v>
      </c>
      <c r="I45" s="62">
        <f t="shared" si="15"/>
        <v>1498</v>
      </c>
      <c r="J45" s="62">
        <f t="shared" si="15"/>
        <v>149.8</v>
      </c>
      <c r="K45" s="62">
        <f t="shared" si="15"/>
        <v>1313.96</v>
      </c>
      <c r="L45" s="62">
        <f t="shared" si="15"/>
        <v>864.5600000000001</v>
      </c>
      <c r="M45" s="62">
        <f t="shared" si="15"/>
        <v>710.48</v>
      </c>
      <c r="N45" s="64">
        <f>SUM(B45:M45)</f>
        <v>17569.399999999998</v>
      </c>
    </row>
    <row r="46" spans="1:14" ht="18.75" customHeight="1">
      <c r="A46" s="2" t="s">
        <v>101</v>
      </c>
      <c r="B46" s="62">
        <v>0</v>
      </c>
      <c r="C46" s="62">
        <v>0</v>
      </c>
      <c r="D46" s="62">
        <v>9354.05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4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9"/>
    </row>
    <row r="48" spans="1:16" ht="18.75" customHeight="1">
      <c r="A48" s="2" t="s">
        <v>102</v>
      </c>
      <c r="B48" s="28">
        <f>+B49+B52+B60+B61</f>
        <v>-32592.139999999992</v>
      </c>
      <c r="C48" s="28">
        <f aca="true" t="shared" si="16" ref="C48:M48">+C49+C52+C60+C61</f>
        <v>127409.27000000002</v>
      </c>
      <c r="D48" s="28">
        <f t="shared" si="16"/>
        <v>169387.61</v>
      </c>
      <c r="E48" s="28">
        <f t="shared" si="16"/>
        <v>44833.93</v>
      </c>
      <c r="F48" s="28">
        <f t="shared" si="16"/>
        <v>705366.57</v>
      </c>
      <c r="G48" s="28">
        <f t="shared" si="16"/>
        <v>142417.2</v>
      </c>
      <c r="H48" s="28">
        <f t="shared" si="16"/>
        <v>148465.22000000003</v>
      </c>
      <c r="I48" s="28">
        <f t="shared" si="16"/>
        <v>110442.48999999999</v>
      </c>
      <c r="J48" s="28">
        <f t="shared" si="16"/>
        <v>57142.509999999995</v>
      </c>
      <c r="K48" s="28">
        <f t="shared" si="16"/>
        <v>84596.56999999999</v>
      </c>
      <c r="L48" s="28">
        <f t="shared" si="16"/>
        <v>79654.60999999999</v>
      </c>
      <c r="M48" s="28">
        <f t="shared" si="16"/>
        <v>3888.2599999999984</v>
      </c>
      <c r="N48" s="28">
        <f>+N49+N52+N60+N61</f>
        <v>1641012.1</v>
      </c>
      <c r="P48" s="40"/>
    </row>
    <row r="49" spans="1:16" ht="18.75" customHeight="1">
      <c r="A49" s="17" t="s">
        <v>49</v>
      </c>
      <c r="B49" s="29">
        <f>B50+B51</f>
        <v>-91325.5</v>
      </c>
      <c r="C49" s="29">
        <f>C50+C51</f>
        <v>-79436</v>
      </c>
      <c r="D49" s="29">
        <f>D50+D51</f>
        <v>-61456.5</v>
      </c>
      <c r="E49" s="29">
        <f>E50+E51</f>
        <v>-13170.5</v>
      </c>
      <c r="F49" s="29">
        <f aca="true" t="shared" si="17" ref="F49:M49">F50+F51</f>
        <v>-48706</v>
      </c>
      <c r="G49" s="29">
        <f t="shared" si="17"/>
        <v>-92344</v>
      </c>
      <c r="H49" s="29">
        <f t="shared" si="17"/>
        <v>-118457.5</v>
      </c>
      <c r="I49" s="29">
        <f t="shared" si="17"/>
        <v>-55839</v>
      </c>
      <c r="J49" s="29">
        <f t="shared" si="17"/>
        <v>-69853</v>
      </c>
      <c r="K49" s="29">
        <f t="shared" si="17"/>
        <v>-60392.5</v>
      </c>
      <c r="L49" s="29">
        <f t="shared" si="17"/>
        <v>-42892.5</v>
      </c>
      <c r="M49" s="29">
        <f t="shared" si="17"/>
        <v>-24780</v>
      </c>
      <c r="N49" s="28">
        <f aca="true" t="shared" si="18" ref="N49:N61">SUM(B49:M49)</f>
        <v>-758653</v>
      </c>
      <c r="P49" s="40"/>
    </row>
    <row r="50" spans="1:16" ht="18.75" customHeight="1">
      <c r="A50" s="13" t="s">
        <v>50</v>
      </c>
      <c r="B50" s="20">
        <f>ROUND(-B9*$D$3,2)</f>
        <v>-91325.5</v>
      </c>
      <c r="C50" s="20">
        <f>ROUND(-C9*$D$3,2)</f>
        <v>-79436</v>
      </c>
      <c r="D50" s="20">
        <f>ROUND(-D9*$D$3,2)</f>
        <v>-61456.5</v>
      </c>
      <c r="E50" s="20">
        <f>ROUND(-E9*$D$3,2)</f>
        <v>-13170.5</v>
      </c>
      <c r="F50" s="20">
        <f aca="true" t="shared" si="19" ref="F50:M50">ROUND(-F9*$D$3,2)</f>
        <v>-48706</v>
      </c>
      <c r="G50" s="20">
        <f t="shared" si="19"/>
        <v>-92344</v>
      </c>
      <c r="H50" s="20">
        <f t="shared" si="19"/>
        <v>-118457.5</v>
      </c>
      <c r="I50" s="20">
        <f t="shared" si="19"/>
        <v>-55839</v>
      </c>
      <c r="J50" s="20">
        <f t="shared" si="19"/>
        <v>-69853</v>
      </c>
      <c r="K50" s="20">
        <f t="shared" si="19"/>
        <v>-60392.5</v>
      </c>
      <c r="L50" s="20">
        <f t="shared" si="19"/>
        <v>-42892.5</v>
      </c>
      <c r="M50" s="20">
        <f t="shared" si="19"/>
        <v>-24780</v>
      </c>
      <c r="N50" s="53">
        <f t="shared" si="18"/>
        <v>-758653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3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2696.4</v>
      </c>
      <c r="F52" s="29">
        <f t="shared" si="21"/>
        <v>-749</v>
      </c>
      <c r="G52" s="29">
        <f t="shared" si="21"/>
        <v>-749</v>
      </c>
      <c r="H52" s="29">
        <f t="shared" si="21"/>
        <v>-920.2</v>
      </c>
      <c r="I52" s="29">
        <f t="shared" si="21"/>
        <v>5590.44</v>
      </c>
      <c r="J52" s="29">
        <f t="shared" si="21"/>
        <v>-13174.24</v>
      </c>
      <c r="K52" s="29">
        <f t="shared" si="21"/>
        <v>2148.08</v>
      </c>
      <c r="L52" s="29">
        <f t="shared" si="21"/>
        <v>93650.68</v>
      </c>
      <c r="M52" s="29">
        <f t="shared" si="21"/>
        <v>-51.36</v>
      </c>
      <c r="N52" s="29">
        <f>SUM(N53:N59)</f>
        <v>87234.84</v>
      </c>
      <c r="P52" s="46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95</v>
      </c>
      <c r="B59" s="27">
        <v>-984.4</v>
      </c>
      <c r="C59" s="27">
        <v>-119.84</v>
      </c>
      <c r="D59" s="27">
        <v>-102.72</v>
      </c>
      <c r="E59" s="27">
        <v>2696.4</v>
      </c>
      <c r="F59" s="27">
        <v>-749</v>
      </c>
      <c r="G59" s="27">
        <v>-749</v>
      </c>
      <c r="H59" s="27">
        <v>-920.2</v>
      </c>
      <c r="I59" s="27">
        <v>6090.44</v>
      </c>
      <c r="J59" s="27">
        <v>-2174.24</v>
      </c>
      <c r="K59" s="27">
        <v>4648.08</v>
      </c>
      <c r="L59" s="27">
        <v>93650.68</v>
      </c>
      <c r="M59" s="27">
        <v>-51.36</v>
      </c>
      <c r="N59" s="27">
        <f t="shared" si="18"/>
        <v>101234.84</v>
      </c>
      <c r="O59"/>
    </row>
    <row r="60" spans="1:15" ht="18.75" customHeight="1">
      <c r="A60" s="17" t="s">
        <v>105</v>
      </c>
      <c r="B60" s="30">
        <f>59723.46-5.7</f>
        <v>59717.76</v>
      </c>
      <c r="C60" s="30">
        <f>206996.76-31.65</f>
        <v>206965.11000000002</v>
      </c>
      <c r="D60" s="30">
        <v>230946.83</v>
      </c>
      <c r="E60" s="30">
        <v>55308.03</v>
      </c>
      <c r="F60" s="30">
        <v>754821.57</v>
      </c>
      <c r="G60" s="30">
        <v>235510.2</v>
      </c>
      <c r="H60" s="30">
        <f>268102.08-259.16</f>
        <v>267842.92000000004</v>
      </c>
      <c r="I60" s="30">
        <f>173302.27-12611.22</f>
        <v>160691.05</v>
      </c>
      <c r="J60" s="30">
        <v>140169.75</v>
      </c>
      <c r="K60" s="30">
        <v>142840.99</v>
      </c>
      <c r="L60" s="30">
        <v>28896.43</v>
      </c>
      <c r="M60" s="30">
        <v>28719.62</v>
      </c>
      <c r="N60" s="27">
        <f t="shared" si="18"/>
        <v>2312430.2600000002</v>
      </c>
      <c r="O60"/>
    </row>
    <row r="61" spans="1:16" ht="18.75" customHeight="1">
      <c r="A61" s="17" t="s">
        <v>103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 s="83"/>
    </row>
    <row r="62" spans="1:16" ht="15" customHeight="1">
      <c r="A62" s="35"/>
      <c r="B62" s="85"/>
      <c r="C62" s="84"/>
      <c r="D62" s="84"/>
      <c r="E62" s="84"/>
      <c r="F62" s="71"/>
      <c r="G62" s="71"/>
      <c r="H62" s="71"/>
      <c r="I62" s="71"/>
      <c r="J62" s="71"/>
      <c r="K62" s="71"/>
      <c r="L62" s="71"/>
      <c r="M62" s="71"/>
      <c r="N62" s="20"/>
      <c r="P62" s="83"/>
    </row>
    <row r="63" spans="1:16" ht="15.75">
      <c r="A63" s="2" t="s">
        <v>59</v>
      </c>
      <c r="B63" s="32">
        <f aca="true" t="shared" si="22" ref="B63:M63">+B42+B48</f>
        <v>826319.0854536565</v>
      </c>
      <c r="C63" s="32">
        <f t="shared" si="22"/>
        <v>647270.0741732738</v>
      </c>
      <c r="D63" s="32">
        <f t="shared" si="22"/>
        <v>749640.34883488</v>
      </c>
      <c r="E63" s="32">
        <f t="shared" si="22"/>
        <v>184006.54461724398</v>
      </c>
      <c r="F63" s="32">
        <f t="shared" si="22"/>
        <v>1249186.8700864</v>
      </c>
      <c r="G63" s="32">
        <f t="shared" si="22"/>
        <v>859336.5333791999</v>
      </c>
      <c r="H63" s="32">
        <f t="shared" si="22"/>
        <v>935082.373872265</v>
      </c>
      <c r="I63" s="32">
        <f t="shared" si="22"/>
        <v>785508.9667697487</v>
      </c>
      <c r="J63" s="32">
        <f t="shared" si="22"/>
        <v>592561.4562645078</v>
      </c>
      <c r="K63" s="32">
        <f t="shared" si="22"/>
        <v>727185.5181353156</v>
      </c>
      <c r="L63" s="32">
        <f t="shared" si="22"/>
        <v>402572.0114817088</v>
      </c>
      <c r="M63" s="32">
        <f t="shared" si="22"/>
        <v>183366.27402880002</v>
      </c>
      <c r="N63" s="32">
        <f>SUM(B63:M63)</f>
        <v>8142036.057097001</v>
      </c>
      <c r="O63"/>
      <c r="P63" s="46"/>
    </row>
    <row r="64" spans="1:16" ht="15" customHeight="1">
      <c r="A64" s="38"/>
      <c r="B64" s="54"/>
      <c r="C64" s="86"/>
      <c r="D64" s="86"/>
      <c r="E64" s="54"/>
      <c r="F64" s="86"/>
      <c r="G64" s="86"/>
      <c r="H64" s="55"/>
      <c r="I64" s="87"/>
      <c r="J64" s="87"/>
      <c r="K64" s="87"/>
      <c r="L64" s="86"/>
      <c r="M64" s="54"/>
      <c r="N64" s="55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60</v>
      </c>
      <c r="B66" s="42">
        <f>SUM(B67:B80)</f>
        <v>826319.09</v>
      </c>
      <c r="C66" s="42">
        <f aca="true" t="shared" si="23" ref="C66:M66">SUM(C67:C80)</f>
        <v>647270.0700000001</v>
      </c>
      <c r="D66" s="42">
        <f t="shared" si="23"/>
        <v>749640.34</v>
      </c>
      <c r="E66" s="42">
        <f t="shared" si="23"/>
        <v>184006.54</v>
      </c>
      <c r="F66" s="42">
        <f t="shared" si="23"/>
        <v>1249186.87</v>
      </c>
      <c r="G66" s="42">
        <f t="shared" si="23"/>
        <v>859336.53</v>
      </c>
      <c r="H66" s="42">
        <f t="shared" si="23"/>
        <v>935082.3699999999</v>
      </c>
      <c r="I66" s="42">
        <f t="shared" si="23"/>
        <v>785508.97</v>
      </c>
      <c r="J66" s="42">
        <f t="shared" si="23"/>
        <v>592561.46</v>
      </c>
      <c r="K66" s="42">
        <f t="shared" si="23"/>
        <v>727185.52</v>
      </c>
      <c r="L66" s="42">
        <f t="shared" si="23"/>
        <v>402572.01</v>
      </c>
      <c r="M66" s="42">
        <f t="shared" si="23"/>
        <v>183366.28</v>
      </c>
      <c r="N66" s="32">
        <f>SUM(N67:N80)</f>
        <v>8142036.05</v>
      </c>
      <c r="P66" s="40"/>
    </row>
    <row r="67" spans="1:14" ht="18.75" customHeight="1">
      <c r="A67" s="17" t="s">
        <v>97</v>
      </c>
      <c r="B67" s="42">
        <f>156815.19-5.69</f>
        <v>156809.5</v>
      </c>
      <c r="C67" s="42">
        <f>159727.57-8.8</f>
        <v>159718.77000000002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316528.27</v>
      </c>
    </row>
    <row r="68" spans="1:14" ht="18.75" customHeight="1">
      <c r="A68" s="17" t="s">
        <v>98</v>
      </c>
      <c r="B68" s="42">
        <f>669509.6-0.01</f>
        <v>669509.59</v>
      </c>
      <c r="C68" s="42">
        <f>487574.15-22.85</f>
        <v>487551.30000000005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1157060.8900000001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749640.34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749640.34</v>
      </c>
    </row>
    <row r="70" spans="1:14" ht="18.75" customHeight="1">
      <c r="A70" s="17" t="s">
        <v>70</v>
      </c>
      <c r="B70" s="41">
        <v>0</v>
      </c>
      <c r="C70" s="41">
        <v>0</v>
      </c>
      <c r="D70" s="41">
        <v>0</v>
      </c>
      <c r="E70" s="29">
        <v>184006.54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184006.54</v>
      </c>
    </row>
    <row r="71" spans="1:14" ht="18.75" customHeight="1">
      <c r="A71" s="17" t="s">
        <v>71</v>
      </c>
      <c r="B71" s="41">
        <v>0</v>
      </c>
      <c r="C71" s="41">
        <v>0</v>
      </c>
      <c r="D71" s="41">
        <v>0</v>
      </c>
      <c r="E71" s="41">
        <v>0</v>
      </c>
      <c r="F71" s="29">
        <v>1249186.87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1249186.87</v>
      </c>
    </row>
    <row r="72" spans="1:14" ht="18.75" customHeight="1">
      <c r="A72" s="17" t="s">
        <v>72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859336.53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859336.53</v>
      </c>
    </row>
    <row r="73" spans="1:14" ht="18.75" customHeight="1">
      <c r="A73" s="17" t="s">
        <v>73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f>512746.79+253764.12</f>
        <v>766510.9099999999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766510.9099999999</v>
      </c>
    </row>
    <row r="74" spans="1:14" ht="18.75" customHeight="1">
      <c r="A74" s="17" t="s">
        <v>74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168571.46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168571.46</v>
      </c>
    </row>
    <row r="75" spans="1:14" ht="18.75" customHeight="1">
      <c r="A75" s="17" t="s">
        <v>75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f>798120.2-12611.23</f>
        <v>785508.97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785508.97</v>
      </c>
    </row>
    <row r="76" spans="1:14" ht="18.75" customHeight="1">
      <c r="A76" s="17" t="s">
        <v>76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592561.46</v>
      </c>
      <c r="K76" s="41">
        <v>0</v>
      </c>
      <c r="L76" s="41">
        <v>0</v>
      </c>
      <c r="M76" s="41">
        <v>0</v>
      </c>
      <c r="N76" s="32">
        <f t="shared" si="24"/>
        <v>592561.46</v>
      </c>
    </row>
    <row r="77" spans="1:14" ht="18.75" customHeight="1">
      <c r="A77" s="17" t="s">
        <v>77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727185.52</v>
      </c>
      <c r="L77" s="41">
        <v>0</v>
      </c>
      <c r="M77" s="69"/>
      <c r="N77" s="29">
        <f t="shared" si="24"/>
        <v>727185.52</v>
      </c>
    </row>
    <row r="78" spans="1:14" ht="18.75" customHeight="1">
      <c r="A78" s="17" t="s">
        <v>78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402572.01</v>
      </c>
      <c r="M78" s="41">
        <v>0</v>
      </c>
      <c r="N78" s="32">
        <f t="shared" si="24"/>
        <v>402572.01</v>
      </c>
    </row>
    <row r="79" spans="1:15" ht="18.75" customHeight="1">
      <c r="A79" s="17" t="s">
        <v>79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183366.28</v>
      </c>
      <c r="N79" s="29">
        <f t="shared" si="24"/>
        <v>183366.28</v>
      </c>
      <c r="O79"/>
    </row>
    <row r="80" spans="1:15" ht="18.75" customHeight="1">
      <c r="A80" s="38" t="s">
        <v>61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106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99</v>
      </c>
      <c r="B84" s="51">
        <v>1.9715436753074305</v>
      </c>
      <c r="C84" s="51">
        <v>1.8957035624664411</v>
      </c>
      <c r="D84" s="51">
        <v>0</v>
      </c>
      <c r="E84" s="51">
        <v>0</v>
      </c>
      <c r="F84" s="41">
        <v>0</v>
      </c>
      <c r="G84" s="41">
        <v>0</v>
      </c>
      <c r="H84" s="51">
        <v>0</v>
      </c>
      <c r="I84" s="51">
        <v>0</v>
      </c>
      <c r="J84" s="51">
        <v>0</v>
      </c>
      <c r="K84" s="41">
        <v>0</v>
      </c>
      <c r="L84" s="51">
        <v>0</v>
      </c>
      <c r="M84" s="51">
        <v>0</v>
      </c>
      <c r="N84" s="32"/>
    </row>
    <row r="85" spans="1:14" ht="18.75" customHeight="1">
      <c r="A85" s="17" t="s">
        <v>100</v>
      </c>
      <c r="B85" s="51">
        <v>1.7085109030708432</v>
      </c>
      <c r="C85" s="51">
        <v>1.6040105953021007</v>
      </c>
      <c r="D85" s="51">
        <v>0</v>
      </c>
      <c r="E85" s="51">
        <v>0</v>
      </c>
      <c r="F85" s="41">
        <v>0</v>
      </c>
      <c r="G85" s="41">
        <v>0</v>
      </c>
      <c r="H85" s="51">
        <v>0</v>
      </c>
      <c r="I85" s="51">
        <v>0</v>
      </c>
      <c r="J85" s="51">
        <v>0</v>
      </c>
      <c r="K85" s="41">
        <v>0</v>
      </c>
      <c r="L85" s="51">
        <v>0</v>
      </c>
      <c r="M85" s="51">
        <v>0</v>
      </c>
      <c r="N85" s="32"/>
    </row>
    <row r="86" spans="1:14" ht="18.75" customHeight="1">
      <c r="A86" s="17" t="s">
        <v>91</v>
      </c>
      <c r="B86" s="51">
        <v>0</v>
      </c>
      <c r="C86" s="51">
        <v>0</v>
      </c>
      <c r="D86" s="24">
        <v>1.5791999878228333</v>
      </c>
      <c r="E86" s="51">
        <v>0</v>
      </c>
      <c r="F86" s="41">
        <v>0</v>
      </c>
      <c r="G86" s="41">
        <v>0</v>
      </c>
      <c r="H86" s="51">
        <v>0</v>
      </c>
      <c r="I86" s="51">
        <v>0</v>
      </c>
      <c r="J86" s="51">
        <v>0</v>
      </c>
      <c r="K86" s="41">
        <v>0</v>
      </c>
      <c r="L86" s="51">
        <v>0</v>
      </c>
      <c r="M86" s="51">
        <v>0</v>
      </c>
      <c r="N86" s="29"/>
    </row>
    <row r="87" spans="1:14" ht="18.75" customHeight="1">
      <c r="A87" s="17" t="s">
        <v>81</v>
      </c>
      <c r="B87" s="51">
        <v>0</v>
      </c>
      <c r="C87" s="51">
        <v>0</v>
      </c>
      <c r="D87" s="51">
        <v>0</v>
      </c>
      <c r="E87" s="51">
        <v>2.000411246690457</v>
      </c>
      <c r="F87" s="41">
        <v>0</v>
      </c>
      <c r="G87" s="41">
        <v>0</v>
      </c>
      <c r="H87" s="51">
        <v>0</v>
      </c>
      <c r="I87" s="51">
        <v>0</v>
      </c>
      <c r="J87" s="51">
        <v>0</v>
      </c>
      <c r="K87" s="41">
        <v>0</v>
      </c>
      <c r="L87" s="51">
        <v>0</v>
      </c>
      <c r="M87" s="51">
        <v>0</v>
      </c>
      <c r="N87" s="32"/>
    </row>
    <row r="88" spans="1:14" ht="18.75" customHeight="1">
      <c r="A88" s="17" t="s">
        <v>82</v>
      </c>
      <c r="B88" s="51">
        <v>0</v>
      </c>
      <c r="C88" s="51">
        <v>0</v>
      </c>
      <c r="D88" s="51">
        <v>0</v>
      </c>
      <c r="E88" s="51">
        <v>0</v>
      </c>
      <c r="F88" s="51">
        <v>1.8419000081327261</v>
      </c>
      <c r="G88" s="41">
        <v>0</v>
      </c>
      <c r="H88" s="51">
        <v>0</v>
      </c>
      <c r="I88" s="51">
        <v>0</v>
      </c>
      <c r="J88" s="51">
        <v>0</v>
      </c>
      <c r="K88" s="41">
        <v>0</v>
      </c>
      <c r="L88" s="51">
        <v>0</v>
      </c>
      <c r="M88" s="51">
        <v>0</v>
      </c>
      <c r="N88" s="29"/>
    </row>
    <row r="89" spans="1:14" ht="18.75" customHeight="1">
      <c r="A89" s="17" t="s">
        <v>83</v>
      </c>
      <c r="B89" s="51">
        <v>0</v>
      </c>
      <c r="C89" s="51">
        <v>0</v>
      </c>
      <c r="D89" s="51">
        <v>0</v>
      </c>
      <c r="E89" s="51">
        <v>0</v>
      </c>
      <c r="F89" s="41">
        <v>0</v>
      </c>
      <c r="G89" s="51">
        <v>1.4605999991848113</v>
      </c>
      <c r="H89" s="51">
        <v>0</v>
      </c>
      <c r="I89" s="51">
        <v>0</v>
      </c>
      <c r="J89" s="51">
        <v>0</v>
      </c>
      <c r="K89" s="41">
        <v>0</v>
      </c>
      <c r="L89" s="51">
        <v>0</v>
      </c>
      <c r="M89" s="51">
        <v>0</v>
      </c>
      <c r="N89" s="32"/>
    </row>
    <row r="90" spans="1:14" ht="18.75" customHeight="1">
      <c r="A90" s="17" t="s">
        <v>84</v>
      </c>
      <c r="B90" s="51">
        <v>0</v>
      </c>
      <c r="C90" s="51">
        <v>0</v>
      </c>
      <c r="D90" s="51">
        <v>0</v>
      </c>
      <c r="E90" s="51">
        <v>0</v>
      </c>
      <c r="F90" s="41">
        <v>0</v>
      </c>
      <c r="G90" s="41">
        <v>0</v>
      </c>
      <c r="H90" s="51">
        <v>1.7176180138117743</v>
      </c>
      <c r="I90" s="51">
        <v>0</v>
      </c>
      <c r="J90" s="51">
        <v>0</v>
      </c>
      <c r="K90" s="41">
        <v>0</v>
      </c>
      <c r="L90" s="51">
        <v>0</v>
      </c>
      <c r="M90" s="51">
        <v>0</v>
      </c>
      <c r="N90" s="32"/>
    </row>
    <row r="91" spans="1:14" ht="18.75" customHeight="1">
      <c r="A91" s="17" t="s">
        <v>85</v>
      </c>
      <c r="B91" s="51">
        <v>0</v>
      </c>
      <c r="C91" s="51">
        <v>0</v>
      </c>
      <c r="D91" s="51">
        <v>0</v>
      </c>
      <c r="E91" s="51">
        <v>0</v>
      </c>
      <c r="F91" s="41">
        <v>0</v>
      </c>
      <c r="G91" s="41">
        <v>0</v>
      </c>
      <c r="H91" s="51">
        <v>1.6350567671108551</v>
      </c>
      <c r="I91" s="51">
        <v>0</v>
      </c>
      <c r="J91" s="51">
        <v>0</v>
      </c>
      <c r="K91" s="41">
        <v>0</v>
      </c>
      <c r="L91" s="51">
        <v>0</v>
      </c>
      <c r="M91" s="51">
        <v>0</v>
      </c>
      <c r="N91" s="32"/>
    </row>
    <row r="92" spans="1:14" ht="18.75" customHeight="1">
      <c r="A92" s="17" t="s">
        <v>86</v>
      </c>
      <c r="B92" s="51">
        <v>0</v>
      </c>
      <c r="C92" s="51">
        <v>0</v>
      </c>
      <c r="D92" s="51">
        <v>0</v>
      </c>
      <c r="E92" s="51">
        <v>0</v>
      </c>
      <c r="F92" s="41">
        <v>0</v>
      </c>
      <c r="G92" s="41">
        <v>0</v>
      </c>
      <c r="H92" s="51">
        <v>0</v>
      </c>
      <c r="I92" s="51">
        <v>1.6565875733675042</v>
      </c>
      <c r="J92" s="51">
        <v>0</v>
      </c>
      <c r="K92" s="41">
        <v>0</v>
      </c>
      <c r="L92" s="51">
        <v>0</v>
      </c>
      <c r="M92" s="51">
        <v>0</v>
      </c>
      <c r="N92" s="29"/>
    </row>
    <row r="93" spans="1:14" ht="18.75" customHeight="1">
      <c r="A93" s="17" t="s">
        <v>87</v>
      </c>
      <c r="B93" s="51">
        <v>0</v>
      </c>
      <c r="C93" s="51">
        <v>0</v>
      </c>
      <c r="D93" s="51">
        <v>0</v>
      </c>
      <c r="E93" s="51">
        <v>0</v>
      </c>
      <c r="F93" s="41">
        <v>0</v>
      </c>
      <c r="G93" s="41">
        <v>0</v>
      </c>
      <c r="H93" s="51">
        <v>0</v>
      </c>
      <c r="I93" s="51">
        <v>0</v>
      </c>
      <c r="J93" s="51">
        <v>1.8689984570163864</v>
      </c>
      <c r="K93" s="41">
        <v>0</v>
      </c>
      <c r="L93" s="51">
        <v>0</v>
      </c>
      <c r="M93" s="51">
        <v>0</v>
      </c>
      <c r="N93" s="32"/>
    </row>
    <row r="94" spans="1:14" ht="18.75" customHeight="1">
      <c r="A94" s="17" t="s">
        <v>88</v>
      </c>
      <c r="B94" s="51">
        <v>0</v>
      </c>
      <c r="C94" s="51">
        <v>0</v>
      </c>
      <c r="D94" s="51">
        <v>0</v>
      </c>
      <c r="E94" s="51">
        <v>0</v>
      </c>
      <c r="F94" s="41">
        <v>0</v>
      </c>
      <c r="G94" s="41">
        <v>0</v>
      </c>
      <c r="H94" s="51">
        <v>0</v>
      </c>
      <c r="I94" s="51">
        <v>0</v>
      </c>
      <c r="J94" s="51">
        <v>0</v>
      </c>
      <c r="K94" s="24">
        <v>1.7881401039477312</v>
      </c>
      <c r="L94" s="51">
        <v>0</v>
      </c>
      <c r="M94" s="51">
        <v>0</v>
      </c>
      <c r="N94" s="29"/>
    </row>
    <row r="95" spans="1:14" ht="18.75" customHeight="1">
      <c r="A95" s="17" t="s">
        <v>89</v>
      </c>
      <c r="B95" s="51">
        <v>0</v>
      </c>
      <c r="C95" s="51">
        <v>0</v>
      </c>
      <c r="D95" s="51">
        <v>0</v>
      </c>
      <c r="E95" s="51">
        <v>0</v>
      </c>
      <c r="F95" s="41">
        <v>0</v>
      </c>
      <c r="G95" s="4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2.1230046306040835</v>
      </c>
      <c r="M95" s="51">
        <v>0</v>
      </c>
      <c r="N95" s="70"/>
    </row>
    <row r="96" spans="1:15" ht="18.75" customHeight="1">
      <c r="A96" s="38" t="s">
        <v>90</v>
      </c>
      <c r="B96" s="52">
        <v>0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6">
        <v>2.089000046590724</v>
      </c>
      <c r="N96" s="57"/>
      <c r="O96"/>
    </row>
    <row r="97" spans="1:14" ht="50.25" customHeight="1">
      <c r="A97" s="76" t="s">
        <v>107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100" ht="14.25">
      <c r="B100" s="47"/>
    </row>
    <row r="101" ht="14.25">
      <c r="H101" s="48"/>
    </row>
    <row r="103" spans="8:11" ht="14.25">
      <c r="H103" s="49"/>
      <c r="I103" s="50"/>
      <c r="J103" s="50"/>
      <c r="K103" s="50"/>
    </row>
  </sheetData>
  <sheetProtection/>
  <mergeCells count="7">
    <mergeCell ref="A97:N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2015-06-29T14:07:17Z</dcterms:modified>
  <cp:category/>
  <cp:version/>
  <cp:contentType/>
  <cp:contentStatus/>
</cp:coreProperties>
</file>