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<sst xmlns="http://schemas.openxmlformats.org/spreadsheetml/2006/main" count="110" uniqueCount="108">
  <si>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</si>
  <si>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</si>
  <si>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</si>
  <si>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</si>
  <si>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</si>
  <si>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</si>
  <si>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</si>
  <si>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</si>
  <si>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</si>
  <si>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</si>
  <si>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</si>
  <si>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</si>
  <si>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</si>
  <si>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</si>
  <si>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</si>
  <si>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</si>
  <si>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</si>
  <si>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</si>
  <si>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</si>
  <si>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</si>
  <si>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</si>
  <si>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</si>
  <si>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</si>
  <si>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</si>
  <si>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</si>
  <si>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</si>
  <si>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</si>
  <si>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</si>
  <si>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</si>
  <si>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</si>
  <si>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</si>
  <si>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</si>
  <si>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</si>
  <si>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</si>
  <si>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</si>
  <si>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</si>
  <si>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</si>
  <si>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</si>
  <si>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</si>
  <si>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</si>
  <si>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</si>
  <si>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</si>
  <si>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</si>
  <si>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</si>
  <si>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</si>
  <si>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</si>
  <si>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</si>
  <si>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</si>
  <si>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</si>
  <si>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</si>
  <si>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</si>
  <si>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</si>
  <si>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</si>
  <si>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</si>
  <si>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</si>
  <si>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</si>
  <si>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</si>
  <si>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</si>
  <si>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</si>
  <si>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</si>
  <si>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</si>
  <si>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</si>
  <si>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</si>
  <si>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</si>
  <si>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</si>
  <si>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</si>
  <si>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</si>
  <si>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</si>
  <si>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</si>
  <si>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</si>
  <si>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</si>
  <si>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</si>
  <si>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</si>
  <si>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</si>
  <si>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</si>
  <si>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</si>
  <si>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</si>
  <si>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</si>
  <si>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</si>
  <si>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</si>
  <si>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</si>
  <si>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</si>
  <si>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</si>
  <si>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</si>
  <si>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</si>
  <si>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</si>
  <si>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</si>
  <si>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</si>
  <si>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</si>
  <si>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</si>
  <si>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</si>
  <si>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</si>
  <si>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</si>
  <si>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</si>
  <si>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</si>
  <si>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</si>
  <si>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</si>
  <si>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</si>
  <si>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</si>
  <si>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</si>
  <si>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</si>
  <si>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</si>
  <si>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</si>
  <si>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</si>
  <si>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</si>
  <si>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</si>
  <si>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</si>
  <si>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21/06/15 - VENCIMENTO 26/06/15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</si>
</sst>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224441</v>
      </c>
      <c r="C7" s="10">
        <f>C8+C20+C24</f>
        <v>129494</v>
      </c>
      <c r="D7" s="10">
        <f>D8+D20+D24</f>
        <v>170148</v>
      </c>
      <c r="E7" s="10">
        <f>E8+E20+E24</f>
        <v>29338</v>
      </c>
      <c r="F7" s="10">
        <f aca="true" t="shared" si="0" ref="F7:M7">F8+F20+F24</f>
        <v>133839</v>
      </c>
      <c r="G7" s="10">
        <f t="shared" si="0"/>
        <v>204986</v>
      </c>
      <c r="H7" s="10">
        <f t="shared" si="0"/>
        <v>189780</v>
      </c>
      <c r="I7" s="10">
        <f t="shared" si="0"/>
        <v>198291</v>
      </c>
      <c r="J7" s="10">
        <f t="shared" si="0"/>
        <v>137345</v>
      </c>
      <c r="K7" s="10">
        <f t="shared" si="0"/>
        <v>193104</v>
      </c>
      <c r="L7" s="10">
        <f t="shared" si="0"/>
        <v>66475</v>
      </c>
      <c r="M7" s="10">
        <f t="shared" si="0"/>
        <v>29227</v>
      </c>
      <c r="N7" s="10">
        <f>+N8+N20+N24</f>
        <v>1706468</v>
      </c>
      <c r="O7"/>
      <c r="P7" s="39"/>
    </row>
    <row r="8" spans="1:15" ht="18.75" customHeight="1">
      <c r="A8" s="11" t="s">
        <v>27</v>
      </c>
      <c r="B8" s="12">
        <f>+B9+B12+B16</f>
        <v>131828</v>
      </c>
      <c r="C8" s="12">
        <f>+C9+C12+C16</f>
        <v>79577</v>
      </c>
      <c r="D8" s="12">
        <f>+D9+D12+D16</f>
        <v>104200</v>
      </c>
      <c r="E8" s="12">
        <f>+E9+E12+E16</f>
        <v>17560</v>
      </c>
      <c r="F8" s="12">
        <f aca="true" t="shared" si="1" ref="F8:M8">+F9+F12+F16</f>
        <v>80362</v>
      </c>
      <c r="G8" s="12">
        <f t="shared" si="1"/>
        <v>127897</v>
      </c>
      <c r="H8" s="12">
        <f t="shared" si="1"/>
        <v>116172</v>
      </c>
      <c r="I8" s="12">
        <f t="shared" si="1"/>
        <v>116070</v>
      </c>
      <c r="J8" s="12">
        <f t="shared" si="1"/>
        <v>82552</v>
      </c>
      <c r="K8" s="12">
        <f t="shared" si="1"/>
        <v>110376</v>
      </c>
      <c r="L8" s="12">
        <f t="shared" si="1"/>
        <v>41008</v>
      </c>
      <c r="M8" s="12">
        <f t="shared" si="1"/>
        <v>19170</v>
      </c>
      <c r="N8" s="12">
        <f>SUM(B8:M8)</f>
        <v>1026772</v>
      </c>
      <c r="O8"/>
    </row>
    <row r="9" spans="1:15" ht="18.75" customHeight="1">
      <c r="A9" s="13" t="s">
        <v>4</v>
      </c>
      <c r="B9" s="14">
        <v>19426</v>
      </c>
      <c r="C9" s="14">
        <v>14646</v>
      </c>
      <c r="D9" s="14">
        <v>13475</v>
      </c>
      <c r="E9" s="14">
        <v>2215</v>
      </c>
      <c r="F9" s="14">
        <v>10287</v>
      </c>
      <c r="G9" s="14">
        <v>18037</v>
      </c>
      <c r="H9" s="14">
        <v>22293</v>
      </c>
      <c r="I9" s="14">
        <v>12122</v>
      </c>
      <c r="J9" s="14">
        <v>13573</v>
      </c>
      <c r="K9" s="14">
        <v>13431</v>
      </c>
      <c r="L9" s="14">
        <v>7037</v>
      </c>
      <c r="M9" s="14">
        <v>2989</v>
      </c>
      <c r="N9" s="12">
        <f aca="true" t="shared" si="2" ref="N9:N19">SUM(B9:M9)</f>
        <v>149531</v>
      </c>
      <c r="O9"/>
    </row>
    <row r="10" spans="1:15" ht="18.75" customHeight="1">
      <c r="A10" s="15" t="s">
        <v>5</v>
      </c>
      <c r="B10" s="14">
        <f>+B9-B11</f>
        <v>19426</v>
      </c>
      <c r="C10" s="14">
        <f>+C9-C11</f>
        <v>14646</v>
      </c>
      <c r="D10" s="14">
        <f>+D9-D11</f>
        <v>13475</v>
      </c>
      <c r="E10" s="14">
        <f>+E9-E11</f>
        <v>2215</v>
      </c>
      <c r="F10" s="14">
        <f aca="true" t="shared" si="3" ref="F10:M10">+F9-F11</f>
        <v>10287</v>
      </c>
      <c r="G10" s="14">
        <f t="shared" si="3"/>
        <v>18037</v>
      </c>
      <c r="H10" s="14">
        <f t="shared" si="3"/>
        <v>22293</v>
      </c>
      <c r="I10" s="14">
        <f t="shared" si="3"/>
        <v>12122</v>
      </c>
      <c r="J10" s="14">
        <f t="shared" si="3"/>
        <v>13573</v>
      </c>
      <c r="K10" s="14">
        <f t="shared" si="3"/>
        <v>13431</v>
      </c>
      <c r="L10" s="14">
        <f t="shared" si="3"/>
        <v>7037</v>
      </c>
      <c r="M10" s="14">
        <f t="shared" si="3"/>
        <v>2989</v>
      </c>
      <c r="N10" s="12">
        <f t="shared" si="2"/>
        <v>149531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87737</v>
      </c>
      <c r="C12" s="14">
        <f>C13+C14+C15</f>
        <v>51639</v>
      </c>
      <c r="D12" s="14">
        <f>D13+D14+D15</f>
        <v>76106</v>
      </c>
      <c r="E12" s="14">
        <f>E13+E14+E15</f>
        <v>12463</v>
      </c>
      <c r="F12" s="14">
        <f aca="true" t="shared" si="4" ref="F12:M12">F13+F14+F15</f>
        <v>57261</v>
      </c>
      <c r="G12" s="14">
        <f t="shared" si="4"/>
        <v>90210</v>
      </c>
      <c r="H12" s="14">
        <f t="shared" si="4"/>
        <v>77692</v>
      </c>
      <c r="I12" s="14">
        <f t="shared" si="4"/>
        <v>85013</v>
      </c>
      <c r="J12" s="14">
        <f t="shared" si="4"/>
        <v>56443</v>
      </c>
      <c r="K12" s="14">
        <f t="shared" si="4"/>
        <v>79227</v>
      </c>
      <c r="L12" s="14">
        <f t="shared" si="4"/>
        <v>28727</v>
      </c>
      <c r="M12" s="14">
        <f t="shared" si="4"/>
        <v>13994</v>
      </c>
      <c r="N12" s="12">
        <f t="shared" si="2"/>
        <v>716512</v>
      </c>
      <c r="O12"/>
    </row>
    <row r="13" spans="1:15" ht="18.75" customHeight="1">
      <c r="A13" s="15" t="s">
        <v>7</v>
      </c>
      <c r="B13" s="14">
        <v>43959</v>
      </c>
      <c r="C13" s="14">
        <v>26911</v>
      </c>
      <c r="D13" s="14">
        <v>37573</v>
      </c>
      <c r="E13" s="14">
        <v>6113</v>
      </c>
      <c r="F13" s="14">
        <v>29308</v>
      </c>
      <c r="G13" s="14">
        <v>46885</v>
      </c>
      <c r="H13" s="14">
        <v>41038</v>
      </c>
      <c r="I13" s="14">
        <v>43423</v>
      </c>
      <c r="J13" s="14">
        <v>27107</v>
      </c>
      <c r="K13" s="14">
        <v>37827</v>
      </c>
      <c r="L13" s="14">
        <v>13361</v>
      </c>
      <c r="M13" s="14">
        <v>6428</v>
      </c>
      <c r="N13" s="12">
        <f t="shared" si="2"/>
        <v>359933</v>
      </c>
      <c r="O13"/>
    </row>
    <row r="14" spans="1:15" ht="18.75" customHeight="1">
      <c r="A14" s="15" t="s">
        <v>8</v>
      </c>
      <c r="B14" s="14">
        <v>40940</v>
      </c>
      <c r="C14" s="14">
        <v>22370</v>
      </c>
      <c r="D14" s="14">
        <v>36119</v>
      </c>
      <c r="E14" s="14">
        <v>5770</v>
      </c>
      <c r="F14" s="14">
        <v>25459</v>
      </c>
      <c r="G14" s="14">
        <v>38817</v>
      </c>
      <c r="H14" s="14">
        <v>33552</v>
      </c>
      <c r="I14" s="14">
        <v>39167</v>
      </c>
      <c r="J14" s="14">
        <v>27238</v>
      </c>
      <c r="K14" s="14">
        <v>39236</v>
      </c>
      <c r="L14" s="14">
        <v>14358</v>
      </c>
      <c r="M14" s="14">
        <v>7159</v>
      </c>
      <c r="N14" s="12">
        <f t="shared" si="2"/>
        <v>330185</v>
      </c>
      <c r="O14"/>
    </row>
    <row r="15" spans="1:15" ht="18.75" customHeight="1">
      <c r="A15" s="15" t="s">
        <v>9</v>
      </c>
      <c r="B15" s="14">
        <v>2838</v>
      </c>
      <c r="C15" s="14">
        <v>2358</v>
      </c>
      <c r="D15" s="14">
        <v>2414</v>
      </c>
      <c r="E15" s="14">
        <v>580</v>
      </c>
      <c r="F15" s="14">
        <v>2494</v>
      </c>
      <c r="G15" s="14">
        <v>4508</v>
      </c>
      <c r="H15" s="14">
        <v>3102</v>
      </c>
      <c r="I15" s="14">
        <v>2423</v>
      </c>
      <c r="J15" s="14">
        <v>2098</v>
      </c>
      <c r="K15" s="14">
        <v>2164</v>
      </c>
      <c r="L15" s="14">
        <v>1008</v>
      </c>
      <c r="M15" s="14">
        <v>407</v>
      </c>
      <c r="N15" s="12">
        <f t="shared" si="2"/>
        <v>26394</v>
      </c>
      <c r="O15"/>
    </row>
    <row r="16" spans="1:14" ht="18.75" customHeight="1">
      <c r="A16" s="16" t="s">
        <v>26</v>
      </c>
      <c r="B16" s="14">
        <f>B17+B18+B19</f>
        <v>24665</v>
      </c>
      <c r="C16" s="14">
        <f>C17+C18+C19</f>
        <v>13292</v>
      </c>
      <c r="D16" s="14">
        <f>D17+D18+D19</f>
        <v>14619</v>
      </c>
      <c r="E16" s="14">
        <f>E17+E18+E19</f>
        <v>2882</v>
      </c>
      <c r="F16" s="14">
        <f aca="true" t="shared" si="5" ref="F16:M16">F17+F18+F19</f>
        <v>12814</v>
      </c>
      <c r="G16" s="14">
        <f t="shared" si="5"/>
        <v>19650</v>
      </c>
      <c r="H16" s="14">
        <f t="shared" si="5"/>
        <v>16187</v>
      </c>
      <c r="I16" s="14">
        <f t="shared" si="5"/>
        <v>18935</v>
      </c>
      <c r="J16" s="14">
        <f t="shared" si="5"/>
        <v>12536</v>
      </c>
      <c r="K16" s="14">
        <f t="shared" si="5"/>
        <v>17718</v>
      </c>
      <c r="L16" s="14">
        <f t="shared" si="5"/>
        <v>5244</v>
      </c>
      <c r="M16" s="14">
        <f t="shared" si="5"/>
        <v>2187</v>
      </c>
      <c r="N16" s="12">
        <f t="shared" si="2"/>
        <v>160729</v>
      </c>
    </row>
    <row r="17" spans="1:15" ht="18.75" customHeight="1">
      <c r="A17" s="15" t="s">
        <v>23</v>
      </c>
      <c r="B17" s="14">
        <v>4220</v>
      </c>
      <c r="C17" s="14">
        <v>2416</v>
      </c>
      <c r="D17" s="14">
        <v>2872</v>
      </c>
      <c r="E17" s="14">
        <v>639</v>
      </c>
      <c r="F17" s="14">
        <v>2476</v>
      </c>
      <c r="G17" s="14">
        <v>4214</v>
      </c>
      <c r="H17" s="14">
        <v>3626</v>
      </c>
      <c r="I17" s="14">
        <v>3832</v>
      </c>
      <c r="J17" s="14">
        <v>2495</v>
      </c>
      <c r="K17" s="14">
        <v>3667</v>
      </c>
      <c r="L17" s="14">
        <v>1085</v>
      </c>
      <c r="M17" s="14">
        <v>394</v>
      </c>
      <c r="N17" s="12">
        <f t="shared" si="2"/>
        <v>31936</v>
      </c>
      <c r="O17"/>
    </row>
    <row r="18" spans="1:15" ht="18.75" customHeight="1">
      <c r="A18" s="15" t="s">
        <v>24</v>
      </c>
      <c r="B18" s="14">
        <v>981</v>
      </c>
      <c r="C18" s="14">
        <v>421</v>
      </c>
      <c r="D18" s="14">
        <v>821</v>
      </c>
      <c r="E18" s="14">
        <v>147</v>
      </c>
      <c r="F18" s="14">
        <v>623</v>
      </c>
      <c r="G18" s="14">
        <v>824</v>
      </c>
      <c r="H18" s="14">
        <v>863</v>
      </c>
      <c r="I18" s="14">
        <v>901</v>
      </c>
      <c r="J18" s="14">
        <v>637</v>
      </c>
      <c r="K18" s="14">
        <v>1406</v>
      </c>
      <c r="L18" s="14">
        <v>313</v>
      </c>
      <c r="M18" s="14">
        <v>144</v>
      </c>
      <c r="N18" s="12">
        <f t="shared" si="2"/>
        <v>8081</v>
      </c>
      <c r="O18"/>
    </row>
    <row r="19" spans="1:15" ht="18.75" customHeight="1">
      <c r="A19" s="15" t="s">
        <v>25</v>
      </c>
      <c r="B19" s="14">
        <v>19464</v>
      </c>
      <c r="C19" s="14">
        <v>10455</v>
      </c>
      <c r="D19" s="14">
        <v>10926</v>
      </c>
      <c r="E19" s="14">
        <v>2096</v>
      </c>
      <c r="F19" s="14">
        <v>9715</v>
      </c>
      <c r="G19" s="14">
        <v>14612</v>
      </c>
      <c r="H19" s="14">
        <v>11698</v>
      </c>
      <c r="I19" s="14">
        <v>14202</v>
      </c>
      <c r="J19" s="14">
        <v>9404</v>
      </c>
      <c r="K19" s="14">
        <v>12645</v>
      </c>
      <c r="L19" s="14">
        <v>3846</v>
      </c>
      <c r="M19" s="14">
        <v>1649</v>
      </c>
      <c r="N19" s="12">
        <f t="shared" si="2"/>
        <v>120712</v>
      </c>
      <c r="O19"/>
    </row>
    <row r="20" spans="1:15" ht="18.75" customHeight="1">
      <c r="A20" s="17" t="s">
        <v>10</v>
      </c>
      <c r="B20" s="18">
        <f>B21+B22+B23</f>
        <v>61898</v>
      </c>
      <c r="C20" s="18">
        <f>C21+C22+C23</f>
        <v>29694</v>
      </c>
      <c r="D20" s="18">
        <f>D21+D22+D23</f>
        <v>41489</v>
      </c>
      <c r="E20" s="18">
        <f>E21+E22+E23</f>
        <v>6874</v>
      </c>
      <c r="F20" s="18">
        <f aca="true" t="shared" si="6" ref="F20:M20">F21+F22+F23</f>
        <v>30709</v>
      </c>
      <c r="G20" s="18">
        <f t="shared" si="6"/>
        <v>44241</v>
      </c>
      <c r="H20" s="18">
        <f t="shared" si="6"/>
        <v>44217</v>
      </c>
      <c r="I20" s="18">
        <f t="shared" si="6"/>
        <v>58411</v>
      </c>
      <c r="J20" s="18">
        <f t="shared" si="6"/>
        <v>34900</v>
      </c>
      <c r="K20" s="18">
        <f t="shared" si="6"/>
        <v>62880</v>
      </c>
      <c r="L20" s="18">
        <f t="shared" si="6"/>
        <v>19460</v>
      </c>
      <c r="M20" s="18">
        <f t="shared" si="6"/>
        <v>8114</v>
      </c>
      <c r="N20" s="12">
        <f aca="true" t="shared" si="7" ref="N20:N26">SUM(B20:M20)</f>
        <v>442887</v>
      </c>
      <c r="O20"/>
    </row>
    <row r="21" spans="1:15" ht="18.75" customHeight="1">
      <c r="A21" s="13" t="s">
        <v>11</v>
      </c>
      <c r="B21" s="14">
        <v>35507</v>
      </c>
      <c r="C21" s="14">
        <v>18908</v>
      </c>
      <c r="D21" s="14">
        <v>24249</v>
      </c>
      <c r="E21" s="14">
        <v>4027</v>
      </c>
      <c r="F21" s="14">
        <v>17637</v>
      </c>
      <c r="G21" s="14">
        <v>26002</v>
      </c>
      <c r="H21" s="14">
        <v>26380</v>
      </c>
      <c r="I21" s="14">
        <v>34213</v>
      </c>
      <c r="J21" s="14">
        <v>20547</v>
      </c>
      <c r="K21" s="14">
        <v>34408</v>
      </c>
      <c r="L21" s="14">
        <v>10921</v>
      </c>
      <c r="M21" s="14">
        <v>4456</v>
      </c>
      <c r="N21" s="12">
        <f t="shared" si="7"/>
        <v>257255</v>
      </c>
      <c r="O21"/>
    </row>
    <row r="22" spans="1:15" ht="18.75" customHeight="1">
      <c r="A22" s="13" t="s">
        <v>12</v>
      </c>
      <c r="B22" s="14">
        <v>24869</v>
      </c>
      <c r="C22" s="14">
        <v>9875</v>
      </c>
      <c r="D22" s="14">
        <v>16183</v>
      </c>
      <c r="E22" s="14">
        <v>2631</v>
      </c>
      <c r="F22" s="14">
        <v>11995</v>
      </c>
      <c r="G22" s="14">
        <v>16572</v>
      </c>
      <c r="H22" s="14">
        <v>16561</v>
      </c>
      <c r="I22" s="14">
        <v>23005</v>
      </c>
      <c r="J22" s="14">
        <v>13443</v>
      </c>
      <c r="K22" s="14">
        <v>27168</v>
      </c>
      <c r="L22" s="14">
        <v>8074</v>
      </c>
      <c r="M22" s="14">
        <v>3472</v>
      </c>
      <c r="N22" s="12">
        <f t="shared" si="7"/>
        <v>173848</v>
      </c>
      <c r="O22"/>
    </row>
    <row r="23" spans="1:15" ht="18.75" customHeight="1">
      <c r="A23" s="13" t="s">
        <v>13</v>
      </c>
      <c r="B23" s="14">
        <v>1522</v>
      </c>
      <c r="C23" s="14">
        <v>911</v>
      </c>
      <c r="D23" s="14">
        <v>1057</v>
      </c>
      <c r="E23" s="14">
        <v>216</v>
      </c>
      <c r="F23" s="14">
        <v>1077</v>
      </c>
      <c r="G23" s="14">
        <v>1667</v>
      </c>
      <c r="H23" s="14">
        <v>1276</v>
      </c>
      <c r="I23" s="14">
        <v>1193</v>
      </c>
      <c r="J23" s="14">
        <v>910</v>
      </c>
      <c r="K23" s="14">
        <v>1304</v>
      </c>
      <c r="L23" s="14">
        <v>465</v>
      </c>
      <c r="M23" s="14">
        <v>186</v>
      </c>
      <c r="N23" s="12">
        <f t="shared" si="7"/>
        <v>11784</v>
      </c>
      <c r="O23"/>
    </row>
    <row r="24" spans="1:15" ht="18.75" customHeight="1">
      <c r="A24" s="17" t="s">
        <v>14</v>
      </c>
      <c r="B24" s="14">
        <f>B25+B26</f>
        <v>30715</v>
      </c>
      <c r="C24" s="14">
        <f>C25+C26</f>
        <v>20223</v>
      </c>
      <c r="D24" s="14">
        <f>D25+D26</f>
        <v>24459</v>
      </c>
      <c r="E24" s="14">
        <f>E25+E26</f>
        <v>4904</v>
      </c>
      <c r="F24" s="14">
        <f aca="true" t="shared" si="8" ref="F24:M24">F25+F26</f>
        <v>22768</v>
      </c>
      <c r="G24" s="14">
        <f t="shared" si="8"/>
        <v>32848</v>
      </c>
      <c r="H24" s="14">
        <f t="shared" si="8"/>
        <v>29391</v>
      </c>
      <c r="I24" s="14">
        <f t="shared" si="8"/>
        <v>23810</v>
      </c>
      <c r="J24" s="14">
        <f t="shared" si="8"/>
        <v>19893</v>
      </c>
      <c r="K24" s="14">
        <f t="shared" si="8"/>
        <v>19848</v>
      </c>
      <c r="L24" s="14">
        <f t="shared" si="8"/>
        <v>6007</v>
      </c>
      <c r="M24" s="14">
        <f t="shared" si="8"/>
        <v>1943</v>
      </c>
      <c r="N24" s="12">
        <f t="shared" si="7"/>
        <v>236809</v>
      </c>
      <c r="O24"/>
    </row>
    <row r="25" spans="1:15" ht="18.75" customHeight="1">
      <c r="A25" s="13" t="s">
        <v>15</v>
      </c>
      <c r="B25" s="14">
        <v>19658</v>
      </c>
      <c r="C25" s="14">
        <v>12943</v>
      </c>
      <c r="D25" s="14">
        <v>15654</v>
      </c>
      <c r="E25" s="14">
        <v>3139</v>
      </c>
      <c r="F25" s="14">
        <v>14572</v>
      </c>
      <c r="G25" s="14">
        <v>21023</v>
      </c>
      <c r="H25" s="14">
        <v>18810</v>
      </c>
      <c r="I25" s="14">
        <v>15238</v>
      </c>
      <c r="J25" s="14">
        <v>12732</v>
      </c>
      <c r="K25" s="14">
        <v>12703</v>
      </c>
      <c r="L25" s="14">
        <v>3844</v>
      </c>
      <c r="M25" s="14">
        <v>1244</v>
      </c>
      <c r="N25" s="12">
        <f t="shared" si="7"/>
        <v>151560</v>
      </c>
      <c r="O25"/>
    </row>
    <row r="26" spans="1:15" ht="18.75" customHeight="1">
      <c r="A26" s="13" t="s">
        <v>16</v>
      </c>
      <c r="B26" s="14">
        <v>11057</v>
      </c>
      <c r="C26" s="14">
        <v>7280</v>
      </c>
      <c r="D26" s="14">
        <v>8805</v>
      </c>
      <c r="E26" s="14">
        <v>1765</v>
      </c>
      <c r="F26" s="14">
        <v>8196</v>
      </c>
      <c r="G26" s="14">
        <v>11825</v>
      </c>
      <c r="H26" s="14">
        <v>10581</v>
      </c>
      <c r="I26" s="14">
        <v>8572</v>
      </c>
      <c r="J26" s="14">
        <v>7161</v>
      </c>
      <c r="K26" s="14">
        <v>7145</v>
      </c>
      <c r="L26" s="14">
        <v>2163</v>
      </c>
      <c r="M26" s="14">
        <v>699</v>
      </c>
      <c r="N26" s="12">
        <f t="shared" si="7"/>
        <v>85249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0.9946966971275302</v>
      </c>
      <c r="C32" s="23">
        <f aca="true" t="shared" si="9" ref="C32:M32">(((+C$8+C$20)*C$29)+(C$24*C$30))/C$7</f>
        <v>0.9911764290237386</v>
      </c>
      <c r="D32" s="23">
        <f t="shared" si="9"/>
        <v>1</v>
      </c>
      <c r="E32" s="23">
        <f t="shared" si="9"/>
        <v>0.989736669166269</v>
      </c>
      <c r="F32" s="23">
        <f t="shared" si="9"/>
        <v>1</v>
      </c>
      <c r="G32" s="23">
        <f t="shared" si="9"/>
        <v>1</v>
      </c>
      <c r="H32" s="23">
        <f t="shared" si="9"/>
        <v>0.9953539361365792</v>
      </c>
      <c r="I32" s="23">
        <f t="shared" si="9"/>
        <v>0.9952209732161318</v>
      </c>
      <c r="J32" s="23">
        <f t="shared" si="9"/>
        <v>0.9971611431067748</v>
      </c>
      <c r="K32" s="23">
        <f t="shared" si="9"/>
        <v>0.9980059905543127</v>
      </c>
      <c r="L32" s="23">
        <f t="shared" si="9"/>
        <v>0.9974517126739375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1.7545455040632505</v>
      </c>
      <c r="C35" s="26">
        <f>C32*C34</f>
        <v>1.6892619879851576</v>
      </c>
      <c r="D35" s="26">
        <f>D32*D34</f>
        <v>1.5792</v>
      </c>
      <c r="E35" s="26">
        <f>E32*E34</f>
        <v>1.9994660190496967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1.6963817133575718</v>
      </c>
      <c r="I35" s="26">
        <f t="shared" si="10"/>
        <v>1.6557491331396783</v>
      </c>
      <c r="J35" s="26">
        <f t="shared" si="10"/>
        <v>1.8683808338391639</v>
      </c>
      <c r="K35" s="26">
        <f t="shared" si="10"/>
        <v>1.7879277320780513</v>
      </c>
      <c r="L35" s="26">
        <f t="shared" si="10"/>
        <v>2.1223777542276046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-0.0043961665</v>
      </c>
      <c r="C36" s="26">
        <v>-0.0055506047</v>
      </c>
      <c r="D36" s="26">
        <v>-0.00518616</v>
      </c>
      <c r="E36" s="26">
        <v>-0.0034685391</v>
      </c>
      <c r="F36" s="26">
        <v>-0.00394965</v>
      </c>
      <c r="G36" s="26">
        <v>-0.0035512</v>
      </c>
      <c r="H36" s="26">
        <v>-0.0037693118</v>
      </c>
      <c r="I36" s="26">
        <v>-0.0030106258</v>
      </c>
      <c r="J36" s="26">
        <v>-0.0004201828</v>
      </c>
      <c r="K36" s="26">
        <v>-0.0028514686</v>
      </c>
      <c r="L36" s="26">
        <v>-0.0010658142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385.20000000000005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2088.6400000000003</v>
      </c>
      <c r="I38" s="65">
        <f t="shared" si="11"/>
        <v>1446.64</v>
      </c>
      <c r="J38" s="65">
        <f t="shared" si="11"/>
        <v>149.8</v>
      </c>
      <c r="K38" s="65">
        <f t="shared" si="11"/>
        <v>1271.16</v>
      </c>
      <c r="L38" s="65">
        <f t="shared" si="11"/>
        <v>196.88000000000002</v>
      </c>
      <c r="M38" s="65">
        <f t="shared" si="11"/>
        <v>710.48</v>
      </c>
      <c r="N38" s="28">
        <f>SUM(B38:M38)</f>
        <v>16786.16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90</v>
      </c>
      <c r="F39" s="67">
        <v>335</v>
      </c>
      <c r="G39" s="67">
        <v>460</v>
      </c>
      <c r="H39" s="67">
        <v>488</v>
      </c>
      <c r="I39" s="67">
        <v>338</v>
      </c>
      <c r="J39" s="67">
        <v>35</v>
      </c>
      <c r="K39" s="67">
        <v>297</v>
      </c>
      <c r="L39" s="67">
        <v>46</v>
      </c>
      <c r="M39" s="67">
        <v>166</v>
      </c>
      <c r="N39" s="12">
        <f>SUM(B39:M39)</f>
        <v>3922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395287.6674720335</v>
      </c>
      <c r="C42" s="69">
        <f aca="true" t="shared" si="12" ref="C42:M42">C43+C44+C45+C46</f>
        <v>220525.7618671282</v>
      </c>
      <c r="D42" s="69">
        <f t="shared" si="12"/>
        <v>279326.47684832</v>
      </c>
      <c r="E42" s="69">
        <f t="shared" si="12"/>
        <v>58943.7740667642</v>
      </c>
      <c r="F42" s="69">
        <f t="shared" si="12"/>
        <v>247423.23689365</v>
      </c>
      <c r="G42" s="69">
        <f t="shared" si="12"/>
        <v>300643.4053168</v>
      </c>
      <c r="H42" s="69">
        <f t="shared" si="12"/>
        <v>323312.621567596</v>
      </c>
      <c r="I42" s="69">
        <f t="shared" si="12"/>
        <v>329169.8113588922</v>
      </c>
      <c r="J42" s="69">
        <f t="shared" si="12"/>
        <v>256704.85561697395</v>
      </c>
      <c r="K42" s="69">
        <f t="shared" si="12"/>
        <v>345976.5267826656</v>
      </c>
      <c r="L42" s="69">
        <f t="shared" si="12"/>
        <v>141211.09121333502</v>
      </c>
      <c r="M42" s="69">
        <f t="shared" si="12"/>
        <v>61567.7343744</v>
      </c>
      <c r="N42" s="69">
        <f>N43+N44+N45+N46</f>
        <v>2960092.9633785584</v>
      </c>
    </row>
    <row r="43" spans="1:14" ht="18.75" customHeight="1">
      <c r="A43" s="66" t="s">
        <v>94</v>
      </c>
      <c r="B43" s="63">
        <f aca="true" t="shared" si="13" ref="B43:H43">B35*B7</f>
        <v>393791.94747746</v>
      </c>
      <c r="C43" s="63">
        <f t="shared" si="13"/>
        <v>218749.29187215</v>
      </c>
      <c r="D43" s="63">
        <f t="shared" si="13"/>
        <v>268697.7216</v>
      </c>
      <c r="E43" s="63">
        <f t="shared" si="13"/>
        <v>58660.33406688</v>
      </c>
      <c r="F43" s="63">
        <f t="shared" si="13"/>
        <v>246518.0541</v>
      </c>
      <c r="G43" s="63">
        <f t="shared" si="13"/>
        <v>299402.5516</v>
      </c>
      <c r="H43" s="63">
        <f t="shared" si="13"/>
        <v>321939.32156099996</v>
      </c>
      <c r="I43" s="63">
        <f>I35*I7</f>
        <v>328320.15135939996</v>
      </c>
      <c r="J43" s="63">
        <f>J35*J7</f>
        <v>256612.76562363995</v>
      </c>
      <c r="K43" s="63">
        <f>K35*K7</f>
        <v>345255.9967752</v>
      </c>
      <c r="L43" s="63">
        <f>L35*L7</f>
        <v>141085.06121228</v>
      </c>
      <c r="M43" s="63">
        <f>M35*M7</f>
        <v>61055.203</v>
      </c>
      <c r="N43" s="65">
        <f>SUM(B43:M43)</f>
        <v>2940088.4002480097</v>
      </c>
    </row>
    <row r="44" spans="1:14" ht="18.75" customHeight="1">
      <c r="A44" s="66" t="s">
        <v>95</v>
      </c>
      <c r="B44" s="63">
        <f aca="true" t="shared" si="14" ref="B44:M44">B36*B7</f>
        <v>-986.6800054265</v>
      </c>
      <c r="C44" s="63">
        <f t="shared" si="14"/>
        <v>-718.7700050218</v>
      </c>
      <c r="D44" s="63">
        <f t="shared" si="14"/>
        <v>-882.4147516800001</v>
      </c>
      <c r="E44" s="63">
        <f t="shared" si="14"/>
        <v>-101.7600001158</v>
      </c>
      <c r="F44" s="63">
        <f t="shared" si="14"/>
        <v>-528.61720635</v>
      </c>
      <c r="G44" s="63">
        <f t="shared" si="14"/>
        <v>-727.9462832</v>
      </c>
      <c r="H44" s="63">
        <f t="shared" si="14"/>
        <v>-715.339993404</v>
      </c>
      <c r="I44" s="63">
        <f t="shared" si="14"/>
        <v>-596.9800005078</v>
      </c>
      <c r="J44" s="63">
        <f t="shared" si="14"/>
        <v>-57.710006666</v>
      </c>
      <c r="K44" s="63">
        <f t="shared" si="14"/>
        <v>-550.6299925344</v>
      </c>
      <c r="L44" s="63">
        <f t="shared" si="14"/>
        <v>-70.84999894500001</v>
      </c>
      <c r="M44" s="63">
        <f t="shared" si="14"/>
        <v>-197.94862559999999</v>
      </c>
      <c r="N44" s="28">
        <f>SUM(B44:M44)</f>
        <v>-6135.6468694513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385.20000000000005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2088.6400000000003</v>
      </c>
      <c r="I45" s="63">
        <f t="shared" si="15"/>
        <v>1446.64</v>
      </c>
      <c r="J45" s="63">
        <f t="shared" si="15"/>
        <v>149.8</v>
      </c>
      <c r="K45" s="63">
        <f t="shared" si="15"/>
        <v>1271.16</v>
      </c>
      <c r="L45" s="63">
        <f t="shared" si="15"/>
        <v>196.88000000000002</v>
      </c>
      <c r="M45" s="63">
        <f t="shared" si="15"/>
        <v>710.48</v>
      </c>
      <c r="N45" s="65">
        <f>SUM(B45:M45)</f>
        <v>16786.16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-68975.4</v>
      </c>
      <c r="C48" s="28">
        <f aca="true" t="shared" si="16" ref="C48:M48">+C49+C52+C60+C61</f>
        <v>-51380.84</v>
      </c>
      <c r="D48" s="28">
        <f t="shared" si="16"/>
        <v>-47265.22</v>
      </c>
      <c r="E48" s="28">
        <f t="shared" si="16"/>
        <v>-8094.9</v>
      </c>
      <c r="F48" s="28">
        <f t="shared" si="16"/>
        <v>-36753.5</v>
      </c>
      <c r="G48" s="28">
        <f t="shared" si="16"/>
        <v>-63878.5</v>
      </c>
      <c r="H48" s="28">
        <f t="shared" si="16"/>
        <v>-78945.7</v>
      </c>
      <c r="I48" s="28">
        <f t="shared" si="16"/>
        <v>-44129.68</v>
      </c>
      <c r="J48" s="28">
        <f t="shared" si="16"/>
        <v>-60679.74</v>
      </c>
      <c r="K48" s="28">
        <f t="shared" si="16"/>
        <v>-50938.02</v>
      </c>
      <c r="L48" s="28">
        <f t="shared" si="16"/>
        <v>-17999.78</v>
      </c>
      <c r="M48" s="28">
        <f t="shared" si="16"/>
        <v>-10512.86</v>
      </c>
      <c r="N48" s="28">
        <f>+N49+N52+N60+N61</f>
        <v>-539554.14</v>
      </c>
      <c r="P48" s="40"/>
    </row>
    <row r="49" spans="1:16" ht="18.75" customHeight="1">
      <c r="A49" s="17" t="s">
        <v>49</v>
      </c>
      <c r="B49" s="29">
        <f>B50+B51</f>
        <v>-67991</v>
      </c>
      <c r="C49" s="29">
        <f>C50+C51</f>
        <v>-51261</v>
      </c>
      <c r="D49" s="29">
        <f>D50+D51</f>
        <v>-47162.5</v>
      </c>
      <c r="E49" s="29">
        <f>E50+E51</f>
        <v>-7752.5</v>
      </c>
      <c r="F49" s="29">
        <f aca="true" t="shared" si="17" ref="F49:M49">F50+F51</f>
        <v>-36004.5</v>
      </c>
      <c r="G49" s="29">
        <f t="shared" si="17"/>
        <v>-63129.5</v>
      </c>
      <c r="H49" s="29">
        <f t="shared" si="17"/>
        <v>-78025.5</v>
      </c>
      <c r="I49" s="29">
        <f t="shared" si="17"/>
        <v>-42427</v>
      </c>
      <c r="J49" s="29">
        <f t="shared" si="17"/>
        <v>-47505.5</v>
      </c>
      <c r="K49" s="29">
        <f t="shared" si="17"/>
        <v>-47008.5</v>
      </c>
      <c r="L49" s="29">
        <f t="shared" si="17"/>
        <v>-24629.5</v>
      </c>
      <c r="M49" s="29">
        <f t="shared" si="17"/>
        <v>-10461.5</v>
      </c>
      <c r="N49" s="28">
        <f aca="true" t="shared" si="18" ref="N49:N61">SUM(B49:M49)</f>
        <v>-523358.5</v>
      </c>
      <c r="P49" s="40"/>
    </row>
    <row r="50" spans="1:16" ht="18.75" customHeight="1">
      <c r="A50" s="13" t="s">
        <v>50</v>
      </c>
      <c r="B50" s="20">
        <f>ROUND(-B9*$D$3,2)</f>
        <v>-67991</v>
      </c>
      <c r="C50" s="20">
        <f>ROUND(-C9*$D$3,2)</f>
        <v>-51261</v>
      </c>
      <c r="D50" s="20">
        <f>ROUND(-D9*$D$3,2)</f>
        <v>-47162.5</v>
      </c>
      <c r="E50" s="20">
        <f>ROUND(-E9*$D$3,2)</f>
        <v>-7752.5</v>
      </c>
      <c r="F50" s="20">
        <f aca="true" t="shared" si="19" ref="F50:M50">ROUND(-F9*$D$3,2)</f>
        <v>-36004.5</v>
      </c>
      <c r="G50" s="20">
        <f t="shared" si="19"/>
        <v>-63129.5</v>
      </c>
      <c r="H50" s="20">
        <f t="shared" si="19"/>
        <v>-78025.5</v>
      </c>
      <c r="I50" s="20">
        <f t="shared" si="19"/>
        <v>-42427</v>
      </c>
      <c r="J50" s="20">
        <f t="shared" si="19"/>
        <v>-47505.5</v>
      </c>
      <c r="K50" s="20">
        <f t="shared" si="19"/>
        <v>-47008.5</v>
      </c>
      <c r="L50" s="20">
        <f t="shared" si="19"/>
        <v>-24629.5</v>
      </c>
      <c r="M50" s="20">
        <f t="shared" si="19"/>
        <v>-10461.5</v>
      </c>
      <c r="N50" s="54">
        <f t="shared" si="18"/>
        <v>-523358.5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-342.4</v>
      </c>
      <c r="F52" s="29">
        <f t="shared" si="21"/>
        <v>-749</v>
      </c>
      <c r="G52" s="29">
        <f t="shared" si="21"/>
        <v>-749</v>
      </c>
      <c r="H52" s="29">
        <f t="shared" si="21"/>
        <v>-920.2</v>
      </c>
      <c r="I52" s="29">
        <f t="shared" si="21"/>
        <v>-1702.68</v>
      </c>
      <c r="J52" s="29">
        <f t="shared" si="21"/>
        <v>-13174.24</v>
      </c>
      <c r="K52" s="29">
        <f t="shared" si="21"/>
        <v>-3929.52</v>
      </c>
      <c r="L52" s="29">
        <f t="shared" si="21"/>
        <v>6629.72</v>
      </c>
      <c r="M52" s="29">
        <f t="shared" si="21"/>
        <v>-51.36</v>
      </c>
      <c r="N52" s="29">
        <f>SUM(N53:N59)</f>
        <v>-16195.64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-342.4</v>
      </c>
      <c r="F59" s="27">
        <v>-749</v>
      </c>
      <c r="G59" s="27">
        <v>-749</v>
      </c>
      <c r="H59" s="27">
        <v>-920.2</v>
      </c>
      <c r="I59" s="27">
        <v>-1202.68</v>
      </c>
      <c r="J59" s="27">
        <v>-2174.24</v>
      </c>
      <c r="K59" s="27">
        <v>-1429.52</v>
      </c>
      <c r="L59" s="27">
        <v>6629.72</v>
      </c>
      <c r="M59" s="27">
        <v>-51.36</v>
      </c>
      <c r="N59" s="27">
        <f t="shared" si="18"/>
        <v>-2195.64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326312.2674720335</v>
      </c>
      <c r="C63" s="32">
        <f t="shared" si="22"/>
        <v>169144.9218671282</v>
      </c>
      <c r="D63" s="32">
        <f t="shared" si="22"/>
        <v>232061.25684832</v>
      </c>
      <c r="E63" s="32">
        <f t="shared" si="22"/>
        <v>50848.8740667642</v>
      </c>
      <c r="F63" s="32">
        <f t="shared" si="22"/>
        <v>210669.73689365</v>
      </c>
      <c r="G63" s="32">
        <f t="shared" si="22"/>
        <v>236764.9053168</v>
      </c>
      <c r="H63" s="32">
        <f t="shared" si="22"/>
        <v>244366.92156759597</v>
      </c>
      <c r="I63" s="32">
        <f t="shared" si="22"/>
        <v>285040.1313588922</v>
      </c>
      <c r="J63" s="32">
        <f t="shared" si="22"/>
        <v>196025.11561697396</v>
      </c>
      <c r="K63" s="32">
        <f t="shared" si="22"/>
        <v>295038.50678266556</v>
      </c>
      <c r="L63" s="32">
        <f t="shared" si="22"/>
        <v>123211.31121333502</v>
      </c>
      <c r="M63" s="32">
        <f t="shared" si="22"/>
        <v>51054.8743744</v>
      </c>
      <c r="N63" s="32">
        <f>SUM(B63:M63)</f>
        <v>2420538.8233785587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326312.26</v>
      </c>
      <c r="C66" s="42">
        <f aca="true" t="shared" si="23" ref="C66:M66">SUM(C67:C80)</f>
        <v>169144.92</v>
      </c>
      <c r="D66" s="42">
        <f t="shared" si="23"/>
        <v>232061.26</v>
      </c>
      <c r="E66" s="42">
        <f t="shared" si="23"/>
        <v>50848.87</v>
      </c>
      <c r="F66" s="42">
        <f t="shared" si="23"/>
        <v>210669.73</v>
      </c>
      <c r="G66" s="42">
        <f t="shared" si="23"/>
        <v>236764.91</v>
      </c>
      <c r="H66" s="42">
        <f t="shared" si="23"/>
        <v>244366.91999999998</v>
      </c>
      <c r="I66" s="42">
        <f t="shared" si="23"/>
        <v>285040.13</v>
      </c>
      <c r="J66" s="42">
        <f t="shared" si="23"/>
        <v>196025.12</v>
      </c>
      <c r="K66" s="42">
        <f t="shared" si="23"/>
        <v>295038.51</v>
      </c>
      <c r="L66" s="42">
        <f t="shared" si="23"/>
        <v>123211.31</v>
      </c>
      <c r="M66" s="42">
        <f t="shared" si="23"/>
        <v>51054.87</v>
      </c>
      <c r="N66" s="32">
        <f>SUM(N67:N80)</f>
        <v>2420538.81</v>
      </c>
      <c r="P66" s="40"/>
    </row>
    <row r="67" spans="1:14" ht="18.75" customHeight="1">
      <c r="A67" s="17" t="s">
        <v>100</v>
      </c>
      <c r="B67" s="42">
        <v>63008.86</v>
      </c>
      <c r="C67" s="42">
        <v>56240.87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119249.73000000001</v>
      </c>
    </row>
    <row r="68" spans="1:14" ht="18.75" customHeight="1">
      <c r="A68" s="17" t="s">
        <v>101</v>
      </c>
      <c r="B68" s="42">
        <v>263303.4</v>
      </c>
      <c r="C68" s="42">
        <v>112904.05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376207.45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232061.26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232061.26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50848.87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50848.87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210669.73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210669.73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236764.91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236764.91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193255.65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193255.65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51111.27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51111.27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285040.13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285040.13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196025.12</v>
      </c>
      <c r="K76" s="41">
        <v>0</v>
      </c>
      <c r="L76" s="41">
        <v>0</v>
      </c>
      <c r="M76" s="41">
        <v>0</v>
      </c>
      <c r="N76" s="32">
        <f t="shared" si="24"/>
        <v>196025.12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295038.51</v>
      </c>
      <c r="L77" s="41">
        <v>0</v>
      </c>
      <c r="M77" s="70"/>
      <c r="N77" s="29">
        <f t="shared" si="24"/>
        <v>295038.51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123211.31</v>
      </c>
      <c r="M78" s="41">
        <v>0</v>
      </c>
      <c r="N78" s="32">
        <f t="shared" si="24"/>
        <v>123211.31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51054.87</v>
      </c>
      <c r="N79" s="29">
        <f t="shared" si="24"/>
        <v>51054.87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1.9859582845589017</v>
      </c>
      <c r="C84" s="52">
        <v>1.892164924506388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1.707993663468074</v>
      </c>
      <c r="C85" s="52">
        <v>1.6026331970600227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1.579199990596422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1.999465880428114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1.8418999693661788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1.4606000409784083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1.7147718627283595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1.6342717102986968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1.6557491262840975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1.8683808657031564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1.7879277487778609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2.122377735990974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2.0889998973551855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2015-06-29T13:24:20Z</dcterms:modified>
  <cp:category/>
  <cp:version/>
  <cp:contentType/>
  <cp:contentStatus/>
</cp:coreProperties>
</file>