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<sst xmlns="http://schemas.openxmlformats.org/spreadsheetml/2006/main" count="110" uniqueCount="108">
  <si>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</si>
  <si>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</si>
  <si>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</si>
  <si>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</si>
  <si>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</si>
  <si>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</si>
  <si>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</si>
  <si>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</si>
  <si>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</si>
  <si>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</si>
  <si>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</si>
  <si>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</si>
  <si>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</si>
  <si>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</si>
  <si>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</si>
  <si>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</si>
  <si>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</si>
  <si>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</si>
  <si>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</si>
  <si>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</si>
  <si>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</si>
  <si>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</si>
  <si>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</si>
  <si>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</si>
  <si>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</si>
  <si>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</si>
  <si>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</si>
  <si>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</si>
  <si>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</si>
  <si>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</si>
  <si>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</si>
  <si>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</si>
  <si>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</si>
  <si>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</si>
  <si>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</si>
  <si>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</si>
  <si>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</si>
  <si>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</si>
  <si>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</si>
  <si>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</si>
  <si>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</si>
  <si>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</si>
  <si>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</si>
  <si>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</si>
  <si>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</si>
  <si>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</si>
  <si>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</si>
  <si>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</si>
  <si>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</si>
  <si>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</si>
  <si>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</si>
  <si>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</si>
  <si>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</si>
  <si>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</si>
  <si>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</si>
  <si>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</si>
  <si>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</si>
  <si>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</si>
  <si>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</si>
  <si>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</si>
  <si>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</si>
  <si>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</si>
  <si>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</si>
  <si>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</si>
  <si>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</si>
  <si>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</si>
  <si>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</si>
  <si>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</si>
  <si>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</si>
  <si>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</si>
  <si>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</si>
  <si>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</si>
  <si>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</si>
  <si>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</si>
  <si>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</si>
  <si>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</si>
  <si>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</si>
  <si>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</si>
  <si>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</si>
  <si>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</si>
  <si>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</si>
  <si>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</si>
  <si>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</si>
  <si>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</si>
  <si>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</si>
  <si>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</si>
  <si>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</si>
  <si>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</si>
  <si>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</si>
  <si>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</si>
  <si>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</si>
  <si>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</si>
  <si>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</si>
  <si>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</si>
  <si>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</si>
  <si>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</si>
  <si>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</si>
  <si>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</si>
  <si>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</si>
  <si>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</si>
  <si>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</si>
  <si>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</si>
  <si>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</si>
  <si>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</si>
  <si>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</si>
  <si>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</si>
  <si>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</si>
  <si>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20/06/15 - VENCIMENTO 26/06/15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</si>
</sst>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373958</v>
      </c>
      <c r="C7" s="10">
        <f>C8+C20+C24</f>
        <v>239533</v>
      </c>
      <c r="D7" s="10">
        <f>D8+D20+D24</f>
        <v>287748</v>
      </c>
      <c r="E7" s="10">
        <f>E8+E20+E24</f>
        <v>55649</v>
      </c>
      <c r="F7" s="10">
        <f aca="true" t="shared" si="0" ref="F7:M7">F8+F20+F24</f>
        <v>211520</v>
      </c>
      <c r="G7" s="10">
        <f t="shared" si="0"/>
        <v>350600</v>
      </c>
      <c r="H7" s="10">
        <f t="shared" si="0"/>
        <v>335931</v>
      </c>
      <c r="I7" s="10">
        <f t="shared" si="0"/>
        <v>315633</v>
      </c>
      <c r="J7" s="10">
        <f t="shared" si="0"/>
        <v>223603</v>
      </c>
      <c r="K7" s="10">
        <f t="shared" si="0"/>
        <v>294998</v>
      </c>
      <c r="L7" s="10">
        <f t="shared" si="0"/>
        <v>104990</v>
      </c>
      <c r="M7" s="10">
        <f t="shared" si="0"/>
        <v>53697</v>
      </c>
      <c r="N7" s="10">
        <f>+N8+N20+N24</f>
        <v>2847860</v>
      </c>
      <c r="O7"/>
      <c r="P7" s="39"/>
    </row>
    <row r="8" spans="1:15" ht="18.75" customHeight="1">
      <c r="A8" s="11" t="s">
        <v>27</v>
      </c>
      <c r="B8" s="12">
        <f>+B9+B12+B16</f>
        <v>224246</v>
      </c>
      <c r="C8" s="12">
        <f>+C9+C12+C16</f>
        <v>150298</v>
      </c>
      <c r="D8" s="12">
        <f>+D9+D12+D16</f>
        <v>185763</v>
      </c>
      <c r="E8" s="12">
        <f>+E9+E12+E16</f>
        <v>34865</v>
      </c>
      <c r="F8" s="12">
        <f aca="true" t="shared" si="1" ref="F8:M8">+F9+F12+F16</f>
        <v>130239</v>
      </c>
      <c r="G8" s="12">
        <f t="shared" si="1"/>
        <v>218043</v>
      </c>
      <c r="H8" s="12">
        <f t="shared" si="1"/>
        <v>205259</v>
      </c>
      <c r="I8" s="12">
        <f t="shared" si="1"/>
        <v>191227</v>
      </c>
      <c r="J8" s="12">
        <f t="shared" si="1"/>
        <v>140497</v>
      </c>
      <c r="K8" s="12">
        <f t="shared" si="1"/>
        <v>174306</v>
      </c>
      <c r="L8" s="12">
        <f t="shared" si="1"/>
        <v>66494</v>
      </c>
      <c r="M8" s="12">
        <f t="shared" si="1"/>
        <v>36036</v>
      </c>
      <c r="N8" s="12">
        <f>SUM(B8:M8)</f>
        <v>1757273</v>
      </c>
      <c r="O8"/>
    </row>
    <row r="9" spans="1:15" ht="18.75" customHeight="1">
      <c r="A9" s="13" t="s">
        <v>4</v>
      </c>
      <c r="B9" s="14">
        <v>26332</v>
      </c>
      <c r="C9" s="14">
        <v>23836</v>
      </c>
      <c r="D9" s="14">
        <v>18531</v>
      </c>
      <c r="E9" s="14">
        <v>4088</v>
      </c>
      <c r="F9" s="14">
        <v>13457</v>
      </c>
      <c r="G9" s="14">
        <v>26067</v>
      </c>
      <c r="H9" s="14">
        <v>33326</v>
      </c>
      <c r="I9" s="14">
        <v>16445</v>
      </c>
      <c r="J9" s="14">
        <v>19679</v>
      </c>
      <c r="K9" s="14">
        <v>17692</v>
      </c>
      <c r="L9" s="14">
        <v>10040</v>
      </c>
      <c r="M9" s="14">
        <v>5586</v>
      </c>
      <c r="N9" s="12">
        <f aca="true" t="shared" si="2" ref="N9:N19">SUM(B9:M9)</f>
        <v>215079</v>
      </c>
      <c r="O9"/>
    </row>
    <row r="10" spans="1:15" ht="18.75" customHeight="1">
      <c r="A10" s="15" t="s">
        <v>5</v>
      </c>
      <c r="B10" s="14">
        <f>+B9-B11</f>
        <v>26332</v>
      </c>
      <c r="C10" s="14">
        <f>+C9-C11</f>
        <v>23836</v>
      </c>
      <c r="D10" s="14">
        <f>+D9-D11</f>
        <v>18531</v>
      </c>
      <c r="E10" s="14">
        <f>+E9-E11</f>
        <v>4088</v>
      </c>
      <c r="F10" s="14">
        <f aca="true" t="shared" si="3" ref="F10:M10">+F9-F11</f>
        <v>13457</v>
      </c>
      <c r="G10" s="14">
        <f t="shared" si="3"/>
        <v>26067</v>
      </c>
      <c r="H10" s="14">
        <f t="shared" si="3"/>
        <v>33326</v>
      </c>
      <c r="I10" s="14">
        <f t="shared" si="3"/>
        <v>16445</v>
      </c>
      <c r="J10" s="14">
        <f t="shared" si="3"/>
        <v>19679</v>
      </c>
      <c r="K10" s="14">
        <f t="shared" si="3"/>
        <v>17692</v>
      </c>
      <c r="L10" s="14">
        <f t="shared" si="3"/>
        <v>10040</v>
      </c>
      <c r="M10" s="14">
        <f t="shared" si="3"/>
        <v>5586</v>
      </c>
      <c r="N10" s="12">
        <f t="shared" si="2"/>
        <v>215079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156564</v>
      </c>
      <c r="C12" s="14">
        <f>C13+C14+C15</f>
        <v>100488</v>
      </c>
      <c r="D12" s="14">
        <f>D13+D14+D15</f>
        <v>141656</v>
      </c>
      <c r="E12" s="14">
        <f>E13+E14+E15</f>
        <v>25474</v>
      </c>
      <c r="F12" s="14">
        <f aca="true" t="shared" si="4" ref="F12:M12">F13+F14+F15</f>
        <v>95914</v>
      </c>
      <c r="G12" s="14">
        <f t="shared" si="4"/>
        <v>157709</v>
      </c>
      <c r="H12" s="14">
        <f t="shared" si="4"/>
        <v>142486</v>
      </c>
      <c r="I12" s="14">
        <f t="shared" si="4"/>
        <v>144010</v>
      </c>
      <c r="J12" s="14">
        <f t="shared" si="4"/>
        <v>99515</v>
      </c>
      <c r="K12" s="14">
        <f t="shared" si="4"/>
        <v>128232</v>
      </c>
      <c r="L12" s="14">
        <f t="shared" si="4"/>
        <v>48270</v>
      </c>
      <c r="M12" s="14">
        <f t="shared" si="4"/>
        <v>26631</v>
      </c>
      <c r="N12" s="12">
        <f t="shared" si="2"/>
        <v>1266949</v>
      </c>
      <c r="O12"/>
    </row>
    <row r="13" spans="1:15" ht="18.75" customHeight="1">
      <c r="A13" s="15" t="s">
        <v>7</v>
      </c>
      <c r="B13" s="14">
        <v>80066</v>
      </c>
      <c r="C13" s="14">
        <v>52736</v>
      </c>
      <c r="D13" s="14">
        <v>71571</v>
      </c>
      <c r="E13" s="14">
        <v>12903</v>
      </c>
      <c r="F13" s="14">
        <v>48300</v>
      </c>
      <c r="G13" s="14">
        <v>80876</v>
      </c>
      <c r="H13" s="14">
        <v>75316</v>
      </c>
      <c r="I13" s="14">
        <v>74586</v>
      </c>
      <c r="J13" s="14">
        <v>49590</v>
      </c>
      <c r="K13" s="14">
        <v>63231</v>
      </c>
      <c r="L13" s="14">
        <v>23693</v>
      </c>
      <c r="M13" s="14">
        <v>12767</v>
      </c>
      <c r="N13" s="12">
        <f t="shared" si="2"/>
        <v>645635</v>
      </c>
      <c r="O13"/>
    </row>
    <row r="14" spans="1:15" ht="18.75" customHeight="1">
      <c r="A14" s="15" t="s">
        <v>8</v>
      </c>
      <c r="B14" s="14">
        <v>71073</v>
      </c>
      <c r="C14" s="14">
        <v>42921</v>
      </c>
      <c r="D14" s="14">
        <v>65577</v>
      </c>
      <c r="E14" s="14">
        <v>11377</v>
      </c>
      <c r="F14" s="14">
        <v>43149</v>
      </c>
      <c r="G14" s="14">
        <v>68627</v>
      </c>
      <c r="H14" s="14">
        <v>61159</v>
      </c>
      <c r="I14" s="14">
        <v>65123</v>
      </c>
      <c r="J14" s="14">
        <v>45965</v>
      </c>
      <c r="K14" s="14">
        <v>61043</v>
      </c>
      <c r="L14" s="14">
        <v>23024</v>
      </c>
      <c r="M14" s="14">
        <v>13084</v>
      </c>
      <c r="N14" s="12">
        <f t="shared" si="2"/>
        <v>572122</v>
      </c>
      <c r="O14"/>
    </row>
    <row r="15" spans="1:15" ht="18.75" customHeight="1">
      <c r="A15" s="15" t="s">
        <v>9</v>
      </c>
      <c r="B15" s="14">
        <v>5425</v>
      </c>
      <c r="C15" s="14">
        <v>4831</v>
      </c>
      <c r="D15" s="14">
        <v>4508</v>
      </c>
      <c r="E15" s="14">
        <v>1194</v>
      </c>
      <c r="F15" s="14">
        <v>4465</v>
      </c>
      <c r="G15" s="14">
        <v>8206</v>
      </c>
      <c r="H15" s="14">
        <v>6011</v>
      </c>
      <c r="I15" s="14">
        <v>4301</v>
      </c>
      <c r="J15" s="14">
        <v>3960</v>
      </c>
      <c r="K15" s="14">
        <v>3958</v>
      </c>
      <c r="L15" s="14">
        <v>1553</v>
      </c>
      <c r="M15" s="14">
        <v>780</v>
      </c>
      <c r="N15" s="12">
        <f t="shared" si="2"/>
        <v>49192</v>
      </c>
      <c r="O15"/>
    </row>
    <row r="16" spans="1:14" ht="18.75" customHeight="1">
      <c r="A16" s="16" t="s">
        <v>26</v>
      </c>
      <c r="B16" s="14">
        <f>B17+B18+B19</f>
        <v>41350</v>
      </c>
      <c r="C16" s="14">
        <f>C17+C18+C19</f>
        <v>25974</v>
      </c>
      <c r="D16" s="14">
        <f>D17+D18+D19</f>
        <v>25576</v>
      </c>
      <c r="E16" s="14">
        <f>E17+E18+E19</f>
        <v>5303</v>
      </c>
      <c r="F16" s="14">
        <f aca="true" t="shared" si="5" ref="F16:M16">F17+F18+F19</f>
        <v>20868</v>
      </c>
      <c r="G16" s="14">
        <f t="shared" si="5"/>
        <v>34267</v>
      </c>
      <c r="H16" s="14">
        <f t="shared" si="5"/>
        <v>29447</v>
      </c>
      <c r="I16" s="14">
        <f t="shared" si="5"/>
        <v>30772</v>
      </c>
      <c r="J16" s="14">
        <f t="shared" si="5"/>
        <v>21303</v>
      </c>
      <c r="K16" s="14">
        <f t="shared" si="5"/>
        <v>28382</v>
      </c>
      <c r="L16" s="14">
        <f t="shared" si="5"/>
        <v>8184</v>
      </c>
      <c r="M16" s="14">
        <f t="shared" si="5"/>
        <v>3819</v>
      </c>
      <c r="N16" s="12">
        <f t="shared" si="2"/>
        <v>275245</v>
      </c>
    </row>
    <row r="17" spans="1:15" ht="18.75" customHeight="1">
      <c r="A17" s="15" t="s">
        <v>23</v>
      </c>
      <c r="B17" s="14">
        <v>6428</v>
      </c>
      <c r="C17" s="14">
        <v>4295</v>
      </c>
      <c r="D17" s="14">
        <v>4422</v>
      </c>
      <c r="E17" s="14">
        <v>1010</v>
      </c>
      <c r="F17" s="14">
        <v>3702</v>
      </c>
      <c r="G17" s="14">
        <v>6868</v>
      </c>
      <c r="H17" s="14">
        <v>6201</v>
      </c>
      <c r="I17" s="14">
        <v>5866</v>
      </c>
      <c r="J17" s="14">
        <v>4088</v>
      </c>
      <c r="K17" s="14">
        <v>5215</v>
      </c>
      <c r="L17" s="14">
        <v>1531</v>
      </c>
      <c r="M17" s="14">
        <v>663</v>
      </c>
      <c r="N17" s="12">
        <f t="shared" si="2"/>
        <v>50289</v>
      </c>
      <c r="O17"/>
    </row>
    <row r="18" spans="1:15" ht="18.75" customHeight="1">
      <c r="A18" s="15" t="s">
        <v>24</v>
      </c>
      <c r="B18" s="14">
        <v>1671</v>
      </c>
      <c r="C18" s="14">
        <v>840</v>
      </c>
      <c r="D18" s="14">
        <v>1580</v>
      </c>
      <c r="E18" s="14">
        <v>236</v>
      </c>
      <c r="F18" s="14">
        <v>1053</v>
      </c>
      <c r="G18" s="14">
        <v>1525</v>
      </c>
      <c r="H18" s="14">
        <v>1702</v>
      </c>
      <c r="I18" s="14">
        <v>1414</v>
      </c>
      <c r="J18" s="14">
        <v>1114</v>
      </c>
      <c r="K18" s="14">
        <v>1941</v>
      </c>
      <c r="L18" s="14">
        <v>445</v>
      </c>
      <c r="M18" s="14">
        <v>222</v>
      </c>
      <c r="N18" s="12">
        <f t="shared" si="2"/>
        <v>13743</v>
      </c>
      <c r="O18"/>
    </row>
    <row r="19" spans="1:15" ht="18.75" customHeight="1">
      <c r="A19" s="15" t="s">
        <v>25</v>
      </c>
      <c r="B19" s="14">
        <v>33251</v>
      </c>
      <c r="C19" s="14">
        <v>20839</v>
      </c>
      <c r="D19" s="14">
        <v>19574</v>
      </c>
      <c r="E19" s="14">
        <v>4057</v>
      </c>
      <c r="F19" s="14">
        <v>16113</v>
      </c>
      <c r="G19" s="14">
        <v>25874</v>
      </c>
      <c r="H19" s="14">
        <v>21544</v>
      </c>
      <c r="I19" s="14">
        <v>23492</v>
      </c>
      <c r="J19" s="14">
        <v>16101</v>
      </c>
      <c r="K19" s="14">
        <v>21226</v>
      </c>
      <c r="L19" s="14">
        <v>6208</v>
      </c>
      <c r="M19" s="14">
        <v>2934</v>
      </c>
      <c r="N19" s="12">
        <f t="shared" si="2"/>
        <v>211213</v>
      </c>
      <c r="O19"/>
    </row>
    <row r="20" spans="1:15" ht="18.75" customHeight="1">
      <c r="A20" s="17" t="s">
        <v>10</v>
      </c>
      <c r="B20" s="18">
        <f>B21+B22+B23</f>
        <v>105711</v>
      </c>
      <c r="C20" s="18">
        <f>C21+C22+C23</f>
        <v>57229</v>
      </c>
      <c r="D20" s="18">
        <f>D21+D22+D23</f>
        <v>67371</v>
      </c>
      <c r="E20" s="18">
        <f>E21+E22+E23</f>
        <v>12666</v>
      </c>
      <c r="F20" s="18">
        <f aca="true" t="shared" si="6" ref="F20:M20">F21+F22+F23</f>
        <v>50726</v>
      </c>
      <c r="G20" s="18">
        <f t="shared" si="6"/>
        <v>83255</v>
      </c>
      <c r="H20" s="18">
        <f t="shared" si="6"/>
        <v>86176</v>
      </c>
      <c r="I20" s="18">
        <f t="shared" si="6"/>
        <v>91548</v>
      </c>
      <c r="J20" s="18">
        <f t="shared" si="6"/>
        <v>56274</v>
      </c>
      <c r="K20" s="18">
        <f t="shared" si="6"/>
        <v>94476</v>
      </c>
      <c r="L20" s="18">
        <f t="shared" si="6"/>
        <v>30040</v>
      </c>
      <c r="M20" s="18">
        <f t="shared" si="6"/>
        <v>14666</v>
      </c>
      <c r="N20" s="12">
        <f aca="true" t="shared" si="7" ref="N20:N26">SUM(B20:M20)</f>
        <v>750138</v>
      </c>
      <c r="O20"/>
    </row>
    <row r="21" spans="1:15" ht="18.75" customHeight="1">
      <c r="A21" s="13" t="s">
        <v>11</v>
      </c>
      <c r="B21" s="14">
        <v>58451</v>
      </c>
      <c r="C21" s="14">
        <v>34212</v>
      </c>
      <c r="D21" s="14">
        <v>37979</v>
      </c>
      <c r="E21" s="14">
        <v>7232</v>
      </c>
      <c r="F21" s="14">
        <v>28795</v>
      </c>
      <c r="G21" s="14">
        <v>48168</v>
      </c>
      <c r="H21" s="14">
        <v>51007</v>
      </c>
      <c r="I21" s="14">
        <v>51431</v>
      </c>
      <c r="J21" s="14">
        <v>31390</v>
      </c>
      <c r="K21" s="14">
        <v>50234</v>
      </c>
      <c r="L21" s="14">
        <v>16028</v>
      </c>
      <c r="M21" s="14">
        <v>7739</v>
      </c>
      <c r="N21" s="12">
        <f t="shared" si="7"/>
        <v>422666</v>
      </c>
      <c r="O21"/>
    </row>
    <row r="22" spans="1:15" ht="18.75" customHeight="1">
      <c r="A22" s="13" t="s">
        <v>12</v>
      </c>
      <c r="B22" s="14">
        <v>44323</v>
      </c>
      <c r="C22" s="14">
        <v>20932</v>
      </c>
      <c r="D22" s="14">
        <v>27499</v>
      </c>
      <c r="E22" s="14">
        <v>4968</v>
      </c>
      <c r="F22" s="14">
        <v>20187</v>
      </c>
      <c r="G22" s="14">
        <v>31812</v>
      </c>
      <c r="H22" s="14">
        <v>32610</v>
      </c>
      <c r="I22" s="14">
        <v>37959</v>
      </c>
      <c r="J22" s="14">
        <v>23196</v>
      </c>
      <c r="K22" s="14">
        <v>41993</v>
      </c>
      <c r="L22" s="14">
        <v>13246</v>
      </c>
      <c r="M22" s="14">
        <v>6580</v>
      </c>
      <c r="N22" s="12">
        <f t="shared" si="7"/>
        <v>305305</v>
      </c>
      <c r="O22"/>
    </row>
    <row r="23" spans="1:15" ht="18.75" customHeight="1">
      <c r="A23" s="13" t="s">
        <v>13</v>
      </c>
      <c r="B23" s="14">
        <v>2937</v>
      </c>
      <c r="C23" s="14">
        <v>2085</v>
      </c>
      <c r="D23" s="14">
        <v>1893</v>
      </c>
      <c r="E23" s="14">
        <v>466</v>
      </c>
      <c r="F23" s="14">
        <v>1744</v>
      </c>
      <c r="G23" s="14">
        <v>3275</v>
      </c>
      <c r="H23" s="14">
        <v>2559</v>
      </c>
      <c r="I23" s="14">
        <v>2158</v>
      </c>
      <c r="J23" s="14">
        <v>1688</v>
      </c>
      <c r="K23" s="14">
        <v>2249</v>
      </c>
      <c r="L23" s="14">
        <v>766</v>
      </c>
      <c r="M23" s="14">
        <v>347</v>
      </c>
      <c r="N23" s="12">
        <f t="shared" si="7"/>
        <v>22167</v>
      </c>
      <c r="O23"/>
    </row>
    <row r="24" spans="1:15" ht="18.75" customHeight="1">
      <c r="A24" s="17" t="s">
        <v>14</v>
      </c>
      <c r="B24" s="14">
        <f>B25+B26</f>
        <v>44001</v>
      </c>
      <c r="C24" s="14">
        <f>C25+C26</f>
        <v>32006</v>
      </c>
      <c r="D24" s="14">
        <f>D25+D26</f>
        <v>34614</v>
      </c>
      <c r="E24" s="14">
        <f>E25+E26</f>
        <v>8118</v>
      </c>
      <c r="F24" s="14">
        <f aca="true" t="shared" si="8" ref="F24:M24">F25+F26</f>
        <v>30555</v>
      </c>
      <c r="G24" s="14">
        <f t="shared" si="8"/>
        <v>49302</v>
      </c>
      <c r="H24" s="14">
        <f t="shared" si="8"/>
        <v>44496</v>
      </c>
      <c r="I24" s="14">
        <f t="shared" si="8"/>
        <v>32858</v>
      </c>
      <c r="J24" s="14">
        <f t="shared" si="8"/>
        <v>26832</v>
      </c>
      <c r="K24" s="14">
        <f t="shared" si="8"/>
        <v>26216</v>
      </c>
      <c r="L24" s="14">
        <f t="shared" si="8"/>
        <v>8456</v>
      </c>
      <c r="M24" s="14">
        <f t="shared" si="8"/>
        <v>2995</v>
      </c>
      <c r="N24" s="12">
        <f t="shared" si="7"/>
        <v>340449</v>
      </c>
      <c r="O24"/>
    </row>
    <row r="25" spans="1:15" ht="18.75" customHeight="1">
      <c r="A25" s="13" t="s">
        <v>15</v>
      </c>
      <c r="B25" s="14">
        <v>28161</v>
      </c>
      <c r="C25" s="14">
        <v>20484</v>
      </c>
      <c r="D25" s="14">
        <v>22153</v>
      </c>
      <c r="E25" s="14">
        <v>5196</v>
      </c>
      <c r="F25" s="14">
        <v>19555</v>
      </c>
      <c r="G25" s="14">
        <v>31553</v>
      </c>
      <c r="H25" s="14">
        <v>28477</v>
      </c>
      <c r="I25" s="14">
        <v>21029</v>
      </c>
      <c r="J25" s="14">
        <v>17172</v>
      </c>
      <c r="K25" s="14">
        <v>16778</v>
      </c>
      <c r="L25" s="14">
        <v>5412</v>
      </c>
      <c r="M25" s="14">
        <v>1917</v>
      </c>
      <c r="N25" s="12">
        <f t="shared" si="7"/>
        <v>217887</v>
      </c>
      <c r="O25"/>
    </row>
    <row r="26" spans="1:15" ht="18.75" customHeight="1">
      <c r="A26" s="13" t="s">
        <v>16</v>
      </c>
      <c r="B26" s="14">
        <v>15840</v>
      </c>
      <c r="C26" s="14">
        <v>11522</v>
      </c>
      <c r="D26" s="14">
        <v>12461</v>
      </c>
      <c r="E26" s="14">
        <v>2922</v>
      </c>
      <c r="F26" s="14">
        <v>11000</v>
      </c>
      <c r="G26" s="14">
        <v>17749</v>
      </c>
      <c r="H26" s="14">
        <v>16019</v>
      </c>
      <c r="I26" s="14">
        <v>11829</v>
      </c>
      <c r="J26" s="14">
        <v>9660</v>
      </c>
      <c r="K26" s="14">
        <v>9438</v>
      </c>
      <c r="L26" s="14">
        <v>3044</v>
      </c>
      <c r="M26" s="14">
        <v>1078</v>
      </c>
      <c r="N26" s="12">
        <f t="shared" si="7"/>
        <v>122562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0.9950056265676893</v>
      </c>
      <c r="C32" s="23">
        <f aca="true" t="shared" si="9" ref="C32:M32">(((+C$8+C$20)*C$29)+(C$24*C$30))/C$7</f>
        <v>0.9924505642228837</v>
      </c>
      <c r="D32" s="23">
        <f t="shared" si="9"/>
        <v>1</v>
      </c>
      <c r="E32" s="23">
        <f t="shared" si="9"/>
        <v>0.9910430519865586</v>
      </c>
      <c r="F32" s="23">
        <f t="shared" si="9"/>
        <v>1</v>
      </c>
      <c r="G32" s="23">
        <f t="shared" si="9"/>
        <v>1</v>
      </c>
      <c r="H32" s="23">
        <f t="shared" si="9"/>
        <v>0.996026326834975</v>
      </c>
      <c r="I32" s="23">
        <f t="shared" si="9"/>
        <v>0.9958567437498614</v>
      </c>
      <c r="J32" s="23">
        <f t="shared" si="9"/>
        <v>0.9976480315559273</v>
      </c>
      <c r="K32" s="23">
        <f t="shared" si="9"/>
        <v>0.9982759530573089</v>
      </c>
      <c r="L32" s="23">
        <f t="shared" si="9"/>
        <v>0.9977287436898753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1.7550904247027472</v>
      </c>
      <c r="C35" s="26">
        <f>C32*C34</f>
        <v>1.6914334966050606</v>
      </c>
      <c r="D35" s="26">
        <f>D32*D34</f>
        <v>1.5792</v>
      </c>
      <c r="E35" s="26">
        <f>E32*E34</f>
        <v>2.002105173623246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1.697527668824848</v>
      </c>
      <c r="I35" s="26">
        <f t="shared" si="10"/>
        <v>1.6568068645766445</v>
      </c>
      <c r="J35" s="26">
        <f t="shared" si="10"/>
        <v>1.869293116726341</v>
      </c>
      <c r="K35" s="26">
        <f t="shared" si="10"/>
        <v>1.7884113699021689</v>
      </c>
      <c r="L35" s="26">
        <f t="shared" si="10"/>
        <v>2.122967220823317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-0.0043975259</v>
      </c>
      <c r="C36" s="26">
        <v>-0.0055577311</v>
      </c>
      <c r="D36" s="26">
        <v>-0.00518616</v>
      </c>
      <c r="E36" s="26">
        <v>-0.0034731981</v>
      </c>
      <c r="F36" s="26">
        <v>-0.00394965</v>
      </c>
      <c r="G36" s="26">
        <v>-0.0035512</v>
      </c>
      <c r="H36" s="26">
        <v>-0.003771846</v>
      </c>
      <c r="I36" s="26">
        <v>-0.0030125811</v>
      </c>
      <c r="J36" s="26">
        <v>-0.0004203879</v>
      </c>
      <c r="K36" s="26">
        <v>-0.0028522227</v>
      </c>
      <c r="L36" s="26">
        <v>-0.0007648347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385.20000000000005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2088.6400000000003</v>
      </c>
      <c r="I38" s="65">
        <f t="shared" si="11"/>
        <v>1446.64</v>
      </c>
      <c r="J38" s="65">
        <f t="shared" si="11"/>
        <v>149.8</v>
      </c>
      <c r="K38" s="65">
        <f t="shared" si="11"/>
        <v>1271.16</v>
      </c>
      <c r="L38" s="65">
        <f t="shared" si="11"/>
        <v>141.24</v>
      </c>
      <c r="M38" s="65">
        <f t="shared" si="11"/>
        <v>710.48</v>
      </c>
      <c r="N38" s="28">
        <f>SUM(B38:M38)</f>
        <v>16730.52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90</v>
      </c>
      <c r="F39" s="67">
        <v>335</v>
      </c>
      <c r="G39" s="67">
        <v>460</v>
      </c>
      <c r="H39" s="67">
        <v>488</v>
      </c>
      <c r="I39" s="67">
        <v>338</v>
      </c>
      <c r="J39" s="67">
        <v>35</v>
      </c>
      <c r="K39" s="67">
        <v>297</v>
      </c>
      <c r="L39" s="67">
        <v>33</v>
      </c>
      <c r="M39" s="67">
        <v>166</v>
      </c>
      <c r="N39" s="12">
        <f>SUM(B39:M39)</f>
        <v>3909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657168.0150504778</v>
      </c>
      <c r="C42" s="69">
        <f aca="true" t="shared" si="12" ref="C42:M42">C43+C44+C45+C46</f>
        <v>406318.1197387237</v>
      </c>
      <c r="D42" s="69">
        <f t="shared" si="12"/>
        <v>464430.50443231995</v>
      </c>
      <c r="E42" s="69">
        <f t="shared" si="12"/>
        <v>111607.0708058931</v>
      </c>
      <c r="F42" s="69">
        <f t="shared" si="12"/>
        <v>390197.05803200003</v>
      </c>
      <c r="G42" s="69">
        <f t="shared" si="12"/>
        <v>512810.10928</v>
      </c>
      <c r="H42" s="69">
        <f t="shared" si="12"/>
        <v>571073.727317374</v>
      </c>
      <c r="I42" s="69">
        <f t="shared" si="12"/>
        <v>523438.69107658375</v>
      </c>
      <c r="J42" s="69">
        <f t="shared" si="12"/>
        <v>418035.3487837563</v>
      </c>
      <c r="K42" s="69">
        <f t="shared" si="12"/>
        <v>528007.5373063455</v>
      </c>
      <c r="L42" s="69">
        <f t="shared" si="12"/>
        <v>222951.26851908703</v>
      </c>
      <c r="M42" s="69">
        <f t="shared" si="12"/>
        <v>112519.83395839999</v>
      </c>
      <c r="N42" s="69">
        <f>N43+N44+N45+N46</f>
        <v>4918557.284300961</v>
      </c>
    </row>
    <row r="43" spans="1:14" ht="18.75" customHeight="1">
      <c r="A43" s="66" t="s">
        <v>94</v>
      </c>
      <c r="B43" s="63">
        <f aca="true" t="shared" si="13" ref="B43:H43">B35*B7</f>
        <v>656330.1050409899</v>
      </c>
      <c r="C43" s="63">
        <f t="shared" si="13"/>
        <v>405154.1397423</v>
      </c>
      <c r="D43" s="63">
        <f t="shared" si="13"/>
        <v>454411.6416</v>
      </c>
      <c r="E43" s="63">
        <f t="shared" si="13"/>
        <v>111415.15080696001</v>
      </c>
      <c r="F43" s="63">
        <f t="shared" si="13"/>
        <v>389598.688</v>
      </c>
      <c r="G43" s="63">
        <f t="shared" si="13"/>
        <v>512086.36</v>
      </c>
      <c r="H43" s="63">
        <f t="shared" si="13"/>
        <v>570252.167316</v>
      </c>
      <c r="I43" s="63">
        <f>I35*I7</f>
        <v>522942.92108692</v>
      </c>
      <c r="J43" s="63">
        <f>J35*J7</f>
        <v>417979.54877936</v>
      </c>
      <c r="K43" s="63">
        <f>K35*K7</f>
        <v>527577.7772984001</v>
      </c>
      <c r="L43" s="63">
        <f>L35*L7</f>
        <v>222890.32851424004</v>
      </c>
      <c r="M43" s="63">
        <f>M35*M7</f>
        <v>112173.033</v>
      </c>
      <c r="N43" s="65">
        <f>SUM(B43:M43)</f>
        <v>4902811.86118517</v>
      </c>
    </row>
    <row r="44" spans="1:14" ht="18.75" customHeight="1">
      <c r="A44" s="66" t="s">
        <v>95</v>
      </c>
      <c r="B44" s="63">
        <f aca="true" t="shared" si="14" ref="B44:M44">B36*B7</f>
        <v>-1644.4899905122</v>
      </c>
      <c r="C44" s="63">
        <f t="shared" si="14"/>
        <v>-1331.2600035763</v>
      </c>
      <c r="D44" s="63">
        <f t="shared" si="14"/>
        <v>-1492.30716768</v>
      </c>
      <c r="E44" s="63">
        <f t="shared" si="14"/>
        <v>-193.28000106689998</v>
      </c>
      <c r="F44" s="63">
        <f t="shared" si="14"/>
        <v>-835.4299679999999</v>
      </c>
      <c r="G44" s="63">
        <f t="shared" si="14"/>
        <v>-1245.05072</v>
      </c>
      <c r="H44" s="63">
        <f t="shared" si="14"/>
        <v>-1267.0799986260001</v>
      </c>
      <c r="I44" s="63">
        <f t="shared" si="14"/>
        <v>-950.8700103363</v>
      </c>
      <c r="J44" s="63">
        <f t="shared" si="14"/>
        <v>-93.9999956037</v>
      </c>
      <c r="K44" s="63">
        <f t="shared" si="14"/>
        <v>-841.3999920546</v>
      </c>
      <c r="L44" s="63">
        <f t="shared" si="14"/>
        <v>-80.299995153</v>
      </c>
      <c r="M44" s="63">
        <f t="shared" si="14"/>
        <v>-363.6790416</v>
      </c>
      <c r="N44" s="28">
        <f>SUM(B44:M44)</f>
        <v>-10339.146884209002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385.20000000000005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2088.6400000000003</v>
      </c>
      <c r="I45" s="63">
        <f t="shared" si="15"/>
        <v>1446.64</v>
      </c>
      <c r="J45" s="63">
        <f t="shared" si="15"/>
        <v>149.8</v>
      </c>
      <c r="K45" s="63">
        <f t="shared" si="15"/>
        <v>1271.16</v>
      </c>
      <c r="L45" s="63">
        <f t="shared" si="15"/>
        <v>141.24</v>
      </c>
      <c r="M45" s="63">
        <f t="shared" si="15"/>
        <v>710.48</v>
      </c>
      <c r="N45" s="65">
        <f>SUM(B45:M45)</f>
        <v>16730.52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-93146.4</v>
      </c>
      <c r="C48" s="28">
        <f aca="true" t="shared" si="16" ref="C48:M48">+C49+C52+C60+C61</f>
        <v>-83545.84</v>
      </c>
      <c r="D48" s="28">
        <f t="shared" si="16"/>
        <v>-64961.22</v>
      </c>
      <c r="E48" s="28">
        <f t="shared" si="16"/>
        <v>-14650.4</v>
      </c>
      <c r="F48" s="28">
        <f t="shared" si="16"/>
        <v>-47848.5</v>
      </c>
      <c r="G48" s="28">
        <f t="shared" si="16"/>
        <v>-91983.5</v>
      </c>
      <c r="H48" s="28">
        <f t="shared" si="16"/>
        <v>-117561.2</v>
      </c>
      <c r="I48" s="28">
        <f t="shared" si="16"/>
        <v>-52716.06</v>
      </c>
      <c r="J48" s="28">
        <f t="shared" si="16"/>
        <v>-82050.74</v>
      </c>
      <c r="K48" s="28">
        <f t="shared" si="16"/>
        <v>-58117.56</v>
      </c>
      <c r="L48" s="28">
        <f t="shared" si="16"/>
        <v>-28621.56</v>
      </c>
      <c r="M48" s="28">
        <f t="shared" si="16"/>
        <v>-19602.36</v>
      </c>
      <c r="N48" s="28">
        <f>+N49+N52+N60+N61</f>
        <v>-754805.34</v>
      </c>
      <c r="P48" s="40"/>
    </row>
    <row r="49" spans="1:16" ht="18.75" customHeight="1">
      <c r="A49" s="17" t="s">
        <v>49</v>
      </c>
      <c r="B49" s="29">
        <f>B50+B51</f>
        <v>-92162</v>
      </c>
      <c r="C49" s="29">
        <f>C50+C51</f>
        <v>-83426</v>
      </c>
      <c r="D49" s="29">
        <f>D50+D51</f>
        <v>-64858.5</v>
      </c>
      <c r="E49" s="29">
        <f>E50+E51</f>
        <v>-14308</v>
      </c>
      <c r="F49" s="29">
        <f aca="true" t="shared" si="17" ref="F49:M49">F50+F51</f>
        <v>-47099.5</v>
      </c>
      <c r="G49" s="29">
        <f t="shared" si="17"/>
        <v>-91234.5</v>
      </c>
      <c r="H49" s="29">
        <f t="shared" si="17"/>
        <v>-116641</v>
      </c>
      <c r="I49" s="29">
        <f t="shared" si="17"/>
        <v>-57557.5</v>
      </c>
      <c r="J49" s="29">
        <f t="shared" si="17"/>
        <v>-68876.5</v>
      </c>
      <c r="K49" s="29">
        <f t="shared" si="17"/>
        <v>-61922</v>
      </c>
      <c r="L49" s="29">
        <f t="shared" si="17"/>
        <v>-35140</v>
      </c>
      <c r="M49" s="29">
        <f t="shared" si="17"/>
        <v>-19551</v>
      </c>
      <c r="N49" s="28">
        <f aca="true" t="shared" si="18" ref="N49:N61">SUM(B49:M49)</f>
        <v>-752776.5</v>
      </c>
      <c r="P49" s="40"/>
    </row>
    <row r="50" spans="1:16" ht="18.75" customHeight="1">
      <c r="A50" s="13" t="s">
        <v>50</v>
      </c>
      <c r="B50" s="20">
        <f>ROUND(-B9*$D$3,2)</f>
        <v>-92162</v>
      </c>
      <c r="C50" s="20">
        <f>ROUND(-C9*$D$3,2)</f>
        <v>-83426</v>
      </c>
      <c r="D50" s="20">
        <f>ROUND(-D9*$D$3,2)</f>
        <v>-64858.5</v>
      </c>
      <c r="E50" s="20">
        <f>ROUND(-E9*$D$3,2)</f>
        <v>-14308</v>
      </c>
      <c r="F50" s="20">
        <f aca="true" t="shared" si="19" ref="F50:M50">ROUND(-F9*$D$3,2)</f>
        <v>-47099.5</v>
      </c>
      <c r="G50" s="20">
        <f t="shared" si="19"/>
        <v>-91234.5</v>
      </c>
      <c r="H50" s="20">
        <f t="shared" si="19"/>
        <v>-116641</v>
      </c>
      <c r="I50" s="20">
        <f t="shared" si="19"/>
        <v>-57557.5</v>
      </c>
      <c r="J50" s="20">
        <f t="shared" si="19"/>
        <v>-68876.5</v>
      </c>
      <c r="K50" s="20">
        <f t="shared" si="19"/>
        <v>-61922</v>
      </c>
      <c r="L50" s="20">
        <f t="shared" si="19"/>
        <v>-35140</v>
      </c>
      <c r="M50" s="20">
        <f t="shared" si="19"/>
        <v>-19551</v>
      </c>
      <c r="N50" s="54">
        <f t="shared" si="18"/>
        <v>-752776.5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-342.4</v>
      </c>
      <c r="F52" s="29">
        <f t="shared" si="21"/>
        <v>-749</v>
      </c>
      <c r="G52" s="29">
        <f t="shared" si="21"/>
        <v>-749</v>
      </c>
      <c r="H52" s="29">
        <f t="shared" si="21"/>
        <v>-920.2</v>
      </c>
      <c r="I52" s="29">
        <f t="shared" si="21"/>
        <v>4841.44</v>
      </c>
      <c r="J52" s="29">
        <f t="shared" si="21"/>
        <v>-13174.24</v>
      </c>
      <c r="K52" s="29">
        <f t="shared" si="21"/>
        <v>3804.4399999999996</v>
      </c>
      <c r="L52" s="29">
        <f t="shared" si="21"/>
        <v>6518.44</v>
      </c>
      <c r="M52" s="29">
        <f t="shared" si="21"/>
        <v>-51.36</v>
      </c>
      <c r="N52" s="29">
        <f>SUM(N53:N59)</f>
        <v>-2028.840000000002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-342.4</v>
      </c>
      <c r="F59" s="27">
        <v>-749</v>
      </c>
      <c r="G59" s="27">
        <v>-749</v>
      </c>
      <c r="H59" s="27">
        <v>-920.2</v>
      </c>
      <c r="I59" s="27">
        <v>5341.44</v>
      </c>
      <c r="J59" s="27">
        <v>-2174.24</v>
      </c>
      <c r="K59" s="27">
        <v>6304.44</v>
      </c>
      <c r="L59" s="27">
        <v>6518.44</v>
      </c>
      <c r="M59" s="27">
        <v>-51.36</v>
      </c>
      <c r="N59" s="27">
        <f t="shared" si="18"/>
        <v>11971.159999999998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564021.6150504778</v>
      </c>
      <c r="C63" s="32">
        <f t="shared" si="22"/>
        <v>322772.27973872365</v>
      </c>
      <c r="D63" s="32">
        <f t="shared" si="22"/>
        <v>399469.2844323199</v>
      </c>
      <c r="E63" s="32">
        <f t="shared" si="22"/>
        <v>96956.67080589311</v>
      </c>
      <c r="F63" s="32">
        <f t="shared" si="22"/>
        <v>342348.55803200003</v>
      </c>
      <c r="G63" s="32">
        <f t="shared" si="22"/>
        <v>420826.60928</v>
      </c>
      <c r="H63" s="32">
        <f t="shared" si="22"/>
        <v>453512.52731737396</v>
      </c>
      <c r="I63" s="32">
        <f t="shared" si="22"/>
        <v>470722.63107658376</v>
      </c>
      <c r="J63" s="32">
        <f t="shared" si="22"/>
        <v>335984.6087837563</v>
      </c>
      <c r="K63" s="32">
        <f t="shared" si="22"/>
        <v>469889.97730634554</v>
      </c>
      <c r="L63" s="32">
        <f t="shared" si="22"/>
        <v>194329.70851908703</v>
      </c>
      <c r="M63" s="32">
        <f t="shared" si="22"/>
        <v>92917.47395839999</v>
      </c>
      <c r="N63" s="32">
        <f>SUM(B63:M63)</f>
        <v>4163751.944300961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564021.62</v>
      </c>
      <c r="C66" s="42">
        <f aca="true" t="shared" si="23" ref="C66:M66">SUM(C67:C80)</f>
        <v>322772.28</v>
      </c>
      <c r="D66" s="42">
        <f t="shared" si="23"/>
        <v>399469.28</v>
      </c>
      <c r="E66" s="42">
        <f t="shared" si="23"/>
        <v>96956.67</v>
      </c>
      <c r="F66" s="42">
        <f t="shared" si="23"/>
        <v>342348.56</v>
      </c>
      <c r="G66" s="42">
        <f t="shared" si="23"/>
        <v>420826.61</v>
      </c>
      <c r="H66" s="42">
        <f t="shared" si="23"/>
        <v>453512.53</v>
      </c>
      <c r="I66" s="42">
        <f t="shared" si="23"/>
        <v>470722.63</v>
      </c>
      <c r="J66" s="42">
        <f t="shared" si="23"/>
        <v>335984.61</v>
      </c>
      <c r="K66" s="42">
        <f t="shared" si="23"/>
        <v>469889.98</v>
      </c>
      <c r="L66" s="42">
        <f t="shared" si="23"/>
        <v>194329.71</v>
      </c>
      <c r="M66" s="42">
        <f t="shared" si="23"/>
        <v>92917.47</v>
      </c>
      <c r="N66" s="32">
        <f>SUM(N67:N80)</f>
        <v>4163751.9499999997</v>
      </c>
      <c r="P66" s="40"/>
    </row>
    <row r="67" spans="1:14" ht="18.75" customHeight="1">
      <c r="A67" s="17" t="s">
        <v>100</v>
      </c>
      <c r="B67" s="42">
        <v>105879.24</v>
      </c>
      <c r="C67" s="42">
        <v>102988.9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208868.14</v>
      </c>
    </row>
    <row r="68" spans="1:14" ht="18.75" customHeight="1">
      <c r="A68" s="17" t="s">
        <v>101</v>
      </c>
      <c r="B68" s="42">
        <v>458142.38</v>
      </c>
      <c r="C68" s="42">
        <v>219783.38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677925.76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399469.28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399469.28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96956.67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96956.67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342348.56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342348.56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420826.61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420826.61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350209.52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350209.52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103303.01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103303.01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470722.63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470722.63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335984.61</v>
      </c>
      <c r="K76" s="41">
        <v>0</v>
      </c>
      <c r="L76" s="41">
        <v>0</v>
      </c>
      <c r="M76" s="41">
        <v>0</v>
      </c>
      <c r="N76" s="32">
        <f t="shared" si="24"/>
        <v>335984.61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469889.98</v>
      </c>
      <c r="L77" s="41">
        <v>0</v>
      </c>
      <c r="M77" s="70"/>
      <c r="N77" s="29">
        <f t="shared" si="24"/>
        <v>469889.98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194329.71</v>
      </c>
      <c r="M78" s="41">
        <v>0</v>
      </c>
      <c r="N78" s="32">
        <f t="shared" si="24"/>
        <v>194329.71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92917.47</v>
      </c>
      <c r="N79" s="29">
        <f t="shared" si="24"/>
        <v>92917.47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1.9954880279485194</v>
      </c>
      <c r="C84" s="52">
        <v>1.9078764044943821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1.708524172053308</v>
      </c>
      <c r="C85" s="52">
        <v>1.604693309474103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1.579199994439579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2.0021051591223564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1.8419000094553708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1.7179194439832057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1.6353756521948692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1.6568068611330247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1.8692931221853017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1.788411379060197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2.1229672349747593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2.088999944130957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2015-06-29T13:23:32Z</dcterms:modified>
  <cp:category/>
  <cp:version/>
  <cp:contentType/>
  <cp:contentStatus/>
</cp:coreProperties>
</file>