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<sst xmlns="http://schemas.openxmlformats.org/spreadsheetml/2006/main" count="110" uniqueCount="108">
  <si>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</si>
  <si>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</si>
  <si>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</si>
  <si>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</si>
  <si>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</si>
  <si>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</si>
  <si>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</si>
  <si>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</si>
  <si>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</si>
  <si>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</si>
  <si>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</si>
  <si>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</si>
  <si>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</si>
  <si>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</si>
  <si>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</si>
  <si>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</si>
  <si>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</si>
  <si>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</si>
  <si>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</si>
  <si>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</si>
  <si>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</si>
  <si>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</si>
  <si>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</si>
  <si>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</si>
  <si>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</si>
  <si>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</si>
  <si>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</si>
  <si>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</si>
  <si>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</si>
  <si>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</si>
  <si>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</si>
  <si>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</si>
  <si>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</si>
  <si>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</si>
  <si>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</si>
  <si>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</si>
  <si>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</si>
  <si>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</si>
  <si>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</si>
  <si>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</si>
  <si>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</si>
  <si>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</si>
  <si>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</si>
  <si>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</si>
  <si>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</si>
  <si>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</si>
  <si>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</si>
  <si>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</si>
  <si>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</si>
  <si>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</si>
  <si>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</si>
  <si>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</si>
  <si>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</si>
  <si>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</si>
  <si>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</si>
  <si>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</si>
  <si>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</si>
  <si>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</si>
  <si>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</si>
  <si>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</si>
  <si>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</si>
  <si>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</si>
  <si>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</si>
  <si>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</si>
  <si>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</si>
  <si>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</si>
  <si>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</si>
  <si>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</si>
  <si>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</si>
  <si>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</si>
  <si>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</si>
  <si>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</si>
  <si>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</si>
  <si>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</si>
  <si>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</si>
  <si>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</si>
  <si>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</si>
  <si>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</si>
  <si>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</si>
  <si>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</si>
  <si>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</si>
  <si>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</si>
  <si>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</si>
  <si>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</si>
  <si>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</si>
  <si>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</si>
  <si>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</si>
  <si>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</si>
  <si>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</si>
  <si>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</si>
  <si>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</si>
  <si>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</si>
  <si>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</si>
  <si>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</si>
  <si>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</si>
  <si>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</si>
  <si>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</si>
  <si>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</si>
  <si>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</si>
  <si>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</si>
  <si>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</si>
  <si>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</si>
  <si>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</si>
  <si>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</si>
  <si>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</si>
  <si>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</si>
  <si>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</si>
  <si>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19/06/15 - VENCIMENTO 26/06/15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</si>
</sst>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490604</v>
      </c>
      <c r="C7" s="10">
        <f>C8+C20+C24</f>
        <v>342740</v>
      </c>
      <c r="D7" s="10">
        <f>D8+D20+D24</f>
        <v>362309</v>
      </c>
      <c r="E7" s="10">
        <f>E8+E20+E24</f>
        <v>68952</v>
      </c>
      <c r="F7" s="10">
        <f aca="true" t="shared" si="0" ref="F7:M7">F8+F20+F24</f>
        <v>294305</v>
      </c>
      <c r="G7" s="10">
        <f t="shared" si="0"/>
        <v>495066</v>
      </c>
      <c r="H7" s="10">
        <f t="shared" si="0"/>
        <v>456660</v>
      </c>
      <c r="I7" s="10">
        <f t="shared" si="0"/>
        <v>401159</v>
      </c>
      <c r="J7" s="10">
        <f t="shared" si="0"/>
        <v>282996</v>
      </c>
      <c r="K7" s="10">
        <f t="shared" si="0"/>
        <v>350415</v>
      </c>
      <c r="L7" s="10">
        <f t="shared" si="0"/>
        <v>153806</v>
      </c>
      <c r="M7" s="10">
        <f t="shared" si="0"/>
        <v>84726</v>
      </c>
      <c r="N7" s="10">
        <f>+N8+N20+N24</f>
        <v>3783738</v>
      </c>
      <c r="O7"/>
      <c r="P7" s="39"/>
    </row>
    <row r="8" spans="1:15" ht="18.75" customHeight="1">
      <c r="A8" s="11" t="s">
        <v>27</v>
      </c>
      <c r="B8" s="12">
        <f>+B9+B12+B16</f>
        <v>293200</v>
      </c>
      <c r="C8" s="12">
        <f>+C9+C12+C16</f>
        <v>212659</v>
      </c>
      <c r="D8" s="12">
        <f>+D9+D12+D16</f>
        <v>239030</v>
      </c>
      <c r="E8" s="12">
        <f>+E9+E12+E16</f>
        <v>42864</v>
      </c>
      <c r="F8" s="12">
        <f aca="true" t="shared" si="1" ref="F8:M8">+F9+F12+F16</f>
        <v>185247</v>
      </c>
      <c r="G8" s="12">
        <f t="shared" si="1"/>
        <v>311730</v>
      </c>
      <c r="H8" s="12">
        <f t="shared" si="1"/>
        <v>276609</v>
      </c>
      <c r="I8" s="12">
        <f t="shared" si="1"/>
        <v>247507</v>
      </c>
      <c r="J8" s="12">
        <f t="shared" si="1"/>
        <v>176784</v>
      </c>
      <c r="K8" s="12">
        <f t="shared" si="1"/>
        <v>204401</v>
      </c>
      <c r="L8" s="12">
        <f t="shared" si="1"/>
        <v>96656</v>
      </c>
      <c r="M8" s="12">
        <f t="shared" si="1"/>
        <v>55398</v>
      </c>
      <c r="N8" s="12">
        <f>SUM(B8:M8)</f>
        <v>2342085</v>
      </c>
      <c r="O8"/>
    </row>
    <row r="9" spans="1:15" ht="18.75" customHeight="1">
      <c r="A9" s="13" t="s">
        <v>4</v>
      </c>
      <c r="B9" s="14">
        <v>24948</v>
      </c>
      <c r="C9" s="14">
        <v>24314</v>
      </c>
      <c r="D9" s="14">
        <v>16021</v>
      </c>
      <c r="E9" s="14">
        <v>3429</v>
      </c>
      <c r="F9" s="14">
        <v>13069</v>
      </c>
      <c r="G9" s="14">
        <v>25037</v>
      </c>
      <c r="H9" s="14">
        <v>32163</v>
      </c>
      <c r="I9" s="14">
        <v>14497</v>
      </c>
      <c r="J9" s="14">
        <v>18507</v>
      </c>
      <c r="K9" s="14">
        <v>14961</v>
      </c>
      <c r="L9" s="14">
        <v>11801</v>
      </c>
      <c r="M9" s="14">
        <v>6371</v>
      </c>
      <c r="N9" s="12">
        <f aca="true" t="shared" si="2" ref="N9:N19">SUM(B9:M9)</f>
        <v>205118</v>
      </c>
      <c r="O9"/>
    </row>
    <row r="10" spans="1:15" ht="18.75" customHeight="1">
      <c r="A10" s="15" t="s">
        <v>5</v>
      </c>
      <c r="B10" s="14">
        <f>+B9-B11</f>
        <v>24948</v>
      </c>
      <c r="C10" s="14">
        <f>+C9-C11</f>
        <v>24314</v>
      </c>
      <c r="D10" s="14">
        <f>+D9-D11</f>
        <v>16021</v>
      </c>
      <c r="E10" s="14">
        <f>+E9-E11</f>
        <v>3429</v>
      </c>
      <c r="F10" s="14">
        <f aca="true" t="shared" si="3" ref="F10:M10">+F9-F11</f>
        <v>13069</v>
      </c>
      <c r="G10" s="14">
        <f t="shared" si="3"/>
        <v>25037</v>
      </c>
      <c r="H10" s="14">
        <f t="shared" si="3"/>
        <v>32163</v>
      </c>
      <c r="I10" s="14">
        <f t="shared" si="3"/>
        <v>14497</v>
      </c>
      <c r="J10" s="14">
        <f t="shared" si="3"/>
        <v>18507</v>
      </c>
      <c r="K10" s="14">
        <f t="shared" si="3"/>
        <v>14961</v>
      </c>
      <c r="L10" s="14">
        <f t="shared" si="3"/>
        <v>11801</v>
      </c>
      <c r="M10" s="14">
        <f t="shared" si="3"/>
        <v>6371</v>
      </c>
      <c r="N10" s="12">
        <f t="shared" si="2"/>
        <v>205118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208851</v>
      </c>
      <c r="C12" s="14">
        <f>C13+C14+C15</f>
        <v>149110</v>
      </c>
      <c r="D12" s="14">
        <f>D13+D14+D15</f>
        <v>187570</v>
      </c>
      <c r="E12" s="14">
        <f>E13+E14+E15</f>
        <v>31875</v>
      </c>
      <c r="F12" s="14">
        <f aca="true" t="shared" si="4" ref="F12:M12">F13+F14+F15</f>
        <v>137613</v>
      </c>
      <c r="G12" s="14">
        <f t="shared" si="4"/>
        <v>233112</v>
      </c>
      <c r="H12" s="14">
        <f t="shared" si="4"/>
        <v>200075</v>
      </c>
      <c r="I12" s="14">
        <f t="shared" si="4"/>
        <v>191642</v>
      </c>
      <c r="J12" s="14">
        <f t="shared" si="4"/>
        <v>129314</v>
      </c>
      <c r="K12" s="14">
        <f t="shared" si="4"/>
        <v>151300</v>
      </c>
      <c r="L12" s="14">
        <f t="shared" si="4"/>
        <v>71881</v>
      </c>
      <c r="M12" s="14">
        <f t="shared" si="4"/>
        <v>41646</v>
      </c>
      <c r="N12" s="12">
        <f t="shared" si="2"/>
        <v>1733989</v>
      </c>
      <c r="O12"/>
    </row>
    <row r="13" spans="1:15" ht="18.75" customHeight="1">
      <c r="A13" s="15" t="s">
        <v>7</v>
      </c>
      <c r="B13" s="14">
        <v>102152</v>
      </c>
      <c r="C13" s="14">
        <v>74084</v>
      </c>
      <c r="D13" s="14">
        <v>90450</v>
      </c>
      <c r="E13" s="14">
        <v>15431</v>
      </c>
      <c r="F13" s="14">
        <v>65768</v>
      </c>
      <c r="G13" s="14">
        <v>113829</v>
      </c>
      <c r="H13" s="14">
        <v>101708</v>
      </c>
      <c r="I13" s="14">
        <v>96650</v>
      </c>
      <c r="J13" s="14">
        <v>63101</v>
      </c>
      <c r="K13" s="14">
        <v>74116</v>
      </c>
      <c r="L13" s="14">
        <v>35036</v>
      </c>
      <c r="M13" s="14">
        <v>19975</v>
      </c>
      <c r="N13" s="12">
        <f t="shared" si="2"/>
        <v>852300</v>
      </c>
      <c r="O13"/>
    </row>
    <row r="14" spans="1:15" ht="18.75" customHeight="1">
      <c r="A14" s="15" t="s">
        <v>8</v>
      </c>
      <c r="B14" s="14">
        <v>98054</v>
      </c>
      <c r="C14" s="14">
        <v>66029</v>
      </c>
      <c r="D14" s="14">
        <v>89684</v>
      </c>
      <c r="E14" s="14">
        <v>14614</v>
      </c>
      <c r="F14" s="14">
        <v>63763</v>
      </c>
      <c r="G14" s="14">
        <v>104713</v>
      </c>
      <c r="H14" s="14">
        <v>88003</v>
      </c>
      <c r="I14" s="14">
        <v>88718</v>
      </c>
      <c r="J14" s="14">
        <v>60337</v>
      </c>
      <c r="K14" s="14">
        <v>71424</v>
      </c>
      <c r="L14" s="14">
        <v>33807</v>
      </c>
      <c r="M14" s="14">
        <v>20234</v>
      </c>
      <c r="N14" s="12">
        <f t="shared" si="2"/>
        <v>799380</v>
      </c>
      <c r="O14"/>
    </row>
    <row r="15" spans="1:15" ht="18.75" customHeight="1">
      <c r="A15" s="15" t="s">
        <v>9</v>
      </c>
      <c r="B15" s="14">
        <v>8645</v>
      </c>
      <c r="C15" s="14">
        <v>8997</v>
      </c>
      <c r="D15" s="14">
        <v>7436</v>
      </c>
      <c r="E15" s="14">
        <v>1830</v>
      </c>
      <c r="F15" s="14">
        <v>8082</v>
      </c>
      <c r="G15" s="14">
        <v>14570</v>
      </c>
      <c r="H15" s="14">
        <v>10364</v>
      </c>
      <c r="I15" s="14">
        <v>6274</v>
      </c>
      <c r="J15" s="14">
        <v>5876</v>
      </c>
      <c r="K15" s="14">
        <v>5760</v>
      </c>
      <c r="L15" s="14">
        <v>3038</v>
      </c>
      <c r="M15" s="14">
        <v>1437</v>
      </c>
      <c r="N15" s="12">
        <f t="shared" si="2"/>
        <v>82309</v>
      </c>
      <c r="O15"/>
    </row>
    <row r="16" spans="1:14" ht="18.75" customHeight="1">
      <c r="A16" s="16" t="s">
        <v>26</v>
      </c>
      <c r="B16" s="14">
        <f>B17+B18+B19</f>
        <v>59401</v>
      </c>
      <c r="C16" s="14">
        <f>C17+C18+C19</f>
        <v>39235</v>
      </c>
      <c r="D16" s="14">
        <f>D17+D18+D19</f>
        <v>35439</v>
      </c>
      <c r="E16" s="14">
        <f>E17+E18+E19</f>
        <v>7560</v>
      </c>
      <c r="F16" s="14">
        <f aca="true" t="shared" si="5" ref="F16:M16">F17+F18+F19</f>
        <v>34565</v>
      </c>
      <c r="G16" s="14">
        <f t="shared" si="5"/>
        <v>53581</v>
      </c>
      <c r="H16" s="14">
        <f t="shared" si="5"/>
        <v>44371</v>
      </c>
      <c r="I16" s="14">
        <f t="shared" si="5"/>
        <v>41368</v>
      </c>
      <c r="J16" s="14">
        <f t="shared" si="5"/>
        <v>28963</v>
      </c>
      <c r="K16" s="14">
        <f t="shared" si="5"/>
        <v>38140</v>
      </c>
      <c r="L16" s="14">
        <f t="shared" si="5"/>
        <v>12974</v>
      </c>
      <c r="M16" s="14">
        <f t="shared" si="5"/>
        <v>7381</v>
      </c>
      <c r="N16" s="12">
        <f t="shared" si="2"/>
        <v>402978</v>
      </c>
    </row>
    <row r="17" spans="1:15" ht="18.75" customHeight="1">
      <c r="A17" s="15" t="s">
        <v>23</v>
      </c>
      <c r="B17" s="14">
        <v>7815</v>
      </c>
      <c r="C17" s="14">
        <v>5656</v>
      </c>
      <c r="D17" s="14">
        <v>5146</v>
      </c>
      <c r="E17" s="14">
        <v>1097</v>
      </c>
      <c r="F17" s="14">
        <v>4826</v>
      </c>
      <c r="G17" s="14">
        <v>9073</v>
      </c>
      <c r="H17" s="14">
        <v>7811</v>
      </c>
      <c r="I17" s="14">
        <v>6834</v>
      </c>
      <c r="J17" s="14">
        <v>4750</v>
      </c>
      <c r="K17" s="14">
        <v>5755</v>
      </c>
      <c r="L17" s="14">
        <v>2317</v>
      </c>
      <c r="M17" s="14">
        <v>1120</v>
      </c>
      <c r="N17" s="12">
        <f t="shared" si="2"/>
        <v>62200</v>
      </c>
      <c r="O17"/>
    </row>
    <row r="18" spans="1:15" ht="18.75" customHeight="1">
      <c r="A18" s="15" t="s">
        <v>24</v>
      </c>
      <c r="B18" s="14">
        <v>2037</v>
      </c>
      <c r="C18" s="14">
        <v>1062</v>
      </c>
      <c r="D18" s="14">
        <v>1765</v>
      </c>
      <c r="E18" s="14">
        <v>285</v>
      </c>
      <c r="F18" s="14">
        <v>1283</v>
      </c>
      <c r="G18" s="14">
        <v>2045</v>
      </c>
      <c r="H18" s="14">
        <v>1977</v>
      </c>
      <c r="I18" s="14">
        <v>1653</v>
      </c>
      <c r="J18" s="14">
        <v>1176</v>
      </c>
      <c r="K18" s="14">
        <v>2014</v>
      </c>
      <c r="L18" s="14">
        <v>541</v>
      </c>
      <c r="M18" s="14">
        <v>305</v>
      </c>
      <c r="N18" s="12">
        <f t="shared" si="2"/>
        <v>16143</v>
      </c>
      <c r="O18"/>
    </row>
    <row r="19" spans="1:15" ht="18.75" customHeight="1">
      <c r="A19" s="15" t="s">
        <v>25</v>
      </c>
      <c r="B19" s="14">
        <v>49549</v>
      </c>
      <c r="C19" s="14">
        <v>32517</v>
      </c>
      <c r="D19" s="14">
        <v>28528</v>
      </c>
      <c r="E19" s="14">
        <v>6178</v>
      </c>
      <c r="F19" s="14">
        <v>28456</v>
      </c>
      <c r="G19" s="14">
        <v>42463</v>
      </c>
      <c r="H19" s="14">
        <v>34583</v>
      </c>
      <c r="I19" s="14">
        <v>32881</v>
      </c>
      <c r="J19" s="14">
        <v>23037</v>
      </c>
      <c r="K19" s="14">
        <v>30371</v>
      </c>
      <c r="L19" s="14">
        <v>10116</v>
      </c>
      <c r="M19" s="14">
        <v>5956</v>
      </c>
      <c r="N19" s="12">
        <f t="shared" si="2"/>
        <v>324635</v>
      </c>
      <c r="O19"/>
    </row>
    <row r="20" spans="1:15" ht="18.75" customHeight="1">
      <c r="A20" s="17" t="s">
        <v>10</v>
      </c>
      <c r="B20" s="18">
        <f>B21+B22+B23</f>
        <v>144672</v>
      </c>
      <c r="C20" s="18">
        <f>C21+C22+C23</f>
        <v>85288</v>
      </c>
      <c r="D20" s="18">
        <f>D21+D22+D23</f>
        <v>82475</v>
      </c>
      <c r="E20" s="18">
        <f>E21+E22+E23</f>
        <v>16039</v>
      </c>
      <c r="F20" s="18">
        <f aca="true" t="shared" si="6" ref="F20:M20">F21+F22+F23</f>
        <v>68617</v>
      </c>
      <c r="G20" s="18">
        <f t="shared" si="6"/>
        <v>118062</v>
      </c>
      <c r="H20" s="18">
        <f t="shared" si="6"/>
        <v>123909</v>
      </c>
      <c r="I20" s="18">
        <f t="shared" si="6"/>
        <v>115186</v>
      </c>
      <c r="J20" s="18">
        <f t="shared" si="6"/>
        <v>74714</v>
      </c>
      <c r="K20" s="18">
        <f t="shared" si="6"/>
        <v>114911</v>
      </c>
      <c r="L20" s="18">
        <f t="shared" si="6"/>
        <v>46224</v>
      </c>
      <c r="M20" s="18">
        <f t="shared" si="6"/>
        <v>24625</v>
      </c>
      <c r="N20" s="12">
        <f aca="true" t="shared" si="7" ref="N20:N26">SUM(B20:M20)</f>
        <v>1014722</v>
      </c>
      <c r="O20"/>
    </row>
    <row r="21" spans="1:15" ht="18.75" customHeight="1">
      <c r="A21" s="13" t="s">
        <v>11</v>
      </c>
      <c r="B21" s="14">
        <v>78407</v>
      </c>
      <c r="C21" s="14">
        <v>49235</v>
      </c>
      <c r="D21" s="14">
        <v>47122</v>
      </c>
      <c r="E21" s="14">
        <v>9053</v>
      </c>
      <c r="F21" s="14">
        <v>38365</v>
      </c>
      <c r="G21" s="14">
        <v>68161</v>
      </c>
      <c r="H21" s="14">
        <v>72199</v>
      </c>
      <c r="I21" s="14">
        <v>65687</v>
      </c>
      <c r="J21" s="14">
        <v>41730</v>
      </c>
      <c r="K21" s="14">
        <v>63093</v>
      </c>
      <c r="L21" s="14">
        <v>25254</v>
      </c>
      <c r="M21" s="14">
        <v>13222</v>
      </c>
      <c r="N21" s="12">
        <f t="shared" si="7"/>
        <v>571528</v>
      </c>
      <c r="O21"/>
    </row>
    <row r="22" spans="1:15" ht="18.75" customHeight="1">
      <c r="A22" s="13" t="s">
        <v>12</v>
      </c>
      <c r="B22" s="14">
        <v>61557</v>
      </c>
      <c r="C22" s="14">
        <v>32376</v>
      </c>
      <c r="D22" s="14">
        <v>32453</v>
      </c>
      <c r="E22" s="14">
        <v>6259</v>
      </c>
      <c r="F22" s="14">
        <v>27117</v>
      </c>
      <c r="G22" s="14">
        <v>44328</v>
      </c>
      <c r="H22" s="14">
        <v>47277</v>
      </c>
      <c r="I22" s="14">
        <v>46295</v>
      </c>
      <c r="J22" s="14">
        <v>30374</v>
      </c>
      <c r="K22" s="14">
        <v>48331</v>
      </c>
      <c r="L22" s="14">
        <v>19437</v>
      </c>
      <c r="M22" s="14">
        <v>10717</v>
      </c>
      <c r="N22" s="12">
        <f t="shared" si="7"/>
        <v>406521</v>
      </c>
      <c r="O22"/>
    </row>
    <row r="23" spans="1:15" ht="18.75" customHeight="1">
      <c r="A23" s="13" t="s">
        <v>13</v>
      </c>
      <c r="B23" s="14">
        <v>4708</v>
      </c>
      <c r="C23" s="14">
        <v>3677</v>
      </c>
      <c r="D23" s="14">
        <v>2900</v>
      </c>
      <c r="E23" s="14">
        <v>727</v>
      </c>
      <c r="F23" s="14">
        <v>3135</v>
      </c>
      <c r="G23" s="14">
        <v>5573</v>
      </c>
      <c r="H23" s="14">
        <v>4433</v>
      </c>
      <c r="I23" s="14">
        <v>3204</v>
      </c>
      <c r="J23" s="14">
        <v>2610</v>
      </c>
      <c r="K23" s="14">
        <v>3487</v>
      </c>
      <c r="L23" s="14">
        <v>1533</v>
      </c>
      <c r="M23" s="14">
        <v>686</v>
      </c>
      <c r="N23" s="12">
        <f t="shared" si="7"/>
        <v>36673</v>
      </c>
      <c r="O23"/>
    </row>
    <row r="24" spans="1:15" ht="18.75" customHeight="1">
      <c r="A24" s="17" t="s">
        <v>14</v>
      </c>
      <c r="B24" s="14">
        <f>B25+B26</f>
        <v>52732</v>
      </c>
      <c r="C24" s="14">
        <f>C25+C26</f>
        <v>44793</v>
      </c>
      <c r="D24" s="14">
        <f>D25+D26</f>
        <v>40804</v>
      </c>
      <c r="E24" s="14">
        <f>E25+E26</f>
        <v>10049</v>
      </c>
      <c r="F24" s="14">
        <f aca="true" t="shared" si="8" ref="F24:M24">F25+F26</f>
        <v>40441</v>
      </c>
      <c r="G24" s="14">
        <f t="shared" si="8"/>
        <v>65274</v>
      </c>
      <c r="H24" s="14">
        <f t="shared" si="8"/>
        <v>56142</v>
      </c>
      <c r="I24" s="14">
        <f t="shared" si="8"/>
        <v>38466</v>
      </c>
      <c r="J24" s="14">
        <f t="shared" si="8"/>
        <v>31498</v>
      </c>
      <c r="K24" s="14">
        <f t="shared" si="8"/>
        <v>31103</v>
      </c>
      <c r="L24" s="14">
        <f t="shared" si="8"/>
        <v>10926</v>
      </c>
      <c r="M24" s="14">
        <f t="shared" si="8"/>
        <v>4703</v>
      </c>
      <c r="N24" s="12">
        <f t="shared" si="7"/>
        <v>426931</v>
      </c>
      <c r="O24"/>
    </row>
    <row r="25" spans="1:15" ht="18.75" customHeight="1">
      <c r="A25" s="13" t="s">
        <v>15</v>
      </c>
      <c r="B25" s="14">
        <v>33748</v>
      </c>
      <c r="C25" s="14">
        <v>28668</v>
      </c>
      <c r="D25" s="14">
        <v>26115</v>
      </c>
      <c r="E25" s="14">
        <v>6431</v>
      </c>
      <c r="F25" s="14">
        <v>25882</v>
      </c>
      <c r="G25" s="14">
        <v>41775</v>
      </c>
      <c r="H25" s="14">
        <v>35931</v>
      </c>
      <c r="I25" s="14">
        <v>24618</v>
      </c>
      <c r="J25" s="14">
        <v>20159</v>
      </c>
      <c r="K25" s="14">
        <v>19906</v>
      </c>
      <c r="L25" s="14">
        <v>6993</v>
      </c>
      <c r="M25" s="14">
        <v>3010</v>
      </c>
      <c r="N25" s="12">
        <f t="shared" si="7"/>
        <v>273236</v>
      </c>
      <c r="O25"/>
    </row>
    <row r="26" spans="1:15" ht="18.75" customHeight="1">
      <c r="A26" s="13" t="s">
        <v>16</v>
      </c>
      <c r="B26" s="14">
        <v>18984</v>
      </c>
      <c r="C26" s="14">
        <v>16125</v>
      </c>
      <c r="D26" s="14">
        <v>14689</v>
      </c>
      <c r="E26" s="14">
        <v>3618</v>
      </c>
      <c r="F26" s="14">
        <v>14559</v>
      </c>
      <c r="G26" s="14">
        <v>23499</v>
      </c>
      <c r="H26" s="14">
        <v>20211</v>
      </c>
      <c r="I26" s="14">
        <v>13848</v>
      </c>
      <c r="J26" s="14">
        <v>11339</v>
      </c>
      <c r="K26" s="14">
        <v>11197</v>
      </c>
      <c r="L26" s="14">
        <v>3933</v>
      </c>
      <c r="M26" s="14">
        <v>1693</v>
      </c>
      <c r="N26" s="12">
        <f t="shared" si="7"/>
        <v>153695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0.9951695102363617</v>
      </c>
      <c r="C32" s="23">
        <f aca="true" t="shared" si="9" ref="C32:M32">(((+C$8+C$20)*C$29)+(C$24*C$30))/C$7</f>
        <v>0.992615963996032</v>
      </c>
      <c r="D32" s="23">
        <f t="shared" si="9"/>
        <v>1</v>
      </c>
      <c r="E32" s="23">
        <f t="shared" si="9"/>
        <v>0.9910516214177979</v>
      </c>
      <c r="F32" s="23">
        <f t="shared" si="9"/>
        <v>1</v>
      </c>
      <c r="G32" s="23">
        <f t="shared" si="9"/>
        <v>1</v>
      </c>
      <c r="H32" s="23">
        <f t="shared" si="9"/>
        <v>0.996311785573512</v>
      </c>
      <c r="I32" s="23">
        <f t="shared" si="9"/>
        <v>0.9961836907560344</v>
      </c>
      <c r="J32" s="23">
        <f t="shared" si="9"/>
        <v>0.9978184822400316</v>
      </c>
      <c r="K32" s="23">
        <f t="shared" si="9"/>
        <v>0.9982780468872623</v>
      </c>
      <c r="L32" s="23">
        <f t="shared" si="9"/>
        <v>0.9979967413494922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1.7553794991059184</v>
      </c>
      <c r="C35" s="26">
        <f>C32*C34</f>
        <v>1.6917153874384374</v>
      </c>
      <c r="D35" s="26">
        <f>D32*D34</f>
        <v>1.5792</v>
      </c>
      <c r="E35" s="26">
        <f>E32*E34</f>
        <v>2.0021224855882354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1.6980141761529364</v>
      </c>
      <c r="I35" s="26">
        <f t="shared" si="10"/>
        <v>1.6573508063108144</v>
      </c>
      <c r="J35" s="26">
        <f t="shared" si="10"/>
        <v>1.869612490173147</v>
      </c>
      <c r="K35" s="26">
        <f t="shared" si="10"/>
        <v>1.7884151209985304</v>
      </c>
      <c r="L35" s="26">
        <f t="shared" si="10"/>
        <v>2.12353746624345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-0.004398252</v>
      </c>
      <c r="C36" s="26">
        <v>-0.005558645</v>
      </c>
      <c r="D36" s="26">
        <v>-0.00518616</v>
      </c>
      <c r="E36" s="26">
        <v>-0.0034732858</v>
      </c>
      <c r="F36" s="26">
        <v>-0.00394965</v>
      </c>
      <c r="G36" s="26">
        <v>-0.0035512</v>
      </c>
      <c r="H36" s="26">
        <v>-0.0037729164</v>
      </c>
      <c r="I36" s="26">
        <v>-0.0029154774</v>
      </c>
      <c r="J36" s="26">
        <v>-0.0004204653</v>
      </c>
      <c r="K36" s="26">
        <v>-0.0027273661</v>
      </c>
      <c r="L36" s="26">
        <v>-0.000463701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385.20000000000005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2088.6400000000003</v>
      </c>
      <c r="I38" s="65">
        <f t="shared" si="11"/>
        <v>1399.5600000000002</v>
      </c>
      <c r="J38" s="65">
        <f t="shared" si="11"/>
        <v>149.8</v>
      </c>
      <c r="K38" s="65">
        <f t="shared" si="11"/>
        <v>1215.52</v>
      </c>
      <c r="L38" s="65">
        <f t="shared" si="11"/>
        <v>85.60000000000001</v>
      </c>
      <c r="M38" s="65">
        <f t="shared" si="11"/>
        <v>710.48</v>
      </c>
      <c r="N38" s="28">
        <f>SUM(B38:M38)</f>
        <v>16572.16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90</v>
      </c>
      <c r="F39" s="67">
        <v>335</v>
      </c>
      <c r="G39" s="67">
        <v>460</v>
      </c>
      <c r="H39" s="67">
        <v>488</v>
      </c>
      <c r="I39" s="67">
        <v>327</v>
      </c>
      <c r="J39" s="67">
        <v>35</v>
      </c>
      <c r="K39" s="67">
        <v>284</v>
      </c>
      <c r="L39" s="67">
        <v>20</v>
      </c>
      <c r="M39" s="67">
        <v>166</v>
      </c>
      <c r="N39" s="12">
        <f>SUM(B39:M39)</f>
        <v>3872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861520.8037551519</v>
      </c>
      <c r="C42" s="69">
        <f aca="true" t="shared" si="12" ref="C42:M42">C43+C44+C45+C46</f>
        <v>580408.6019033501</v>
      </c>
      <c r="D42" s="69">
        <f t="shared" si="12"/>
        <v>581790.55035656</v>
      </c>
      <c r="E42" s="69">
        <f t="shared" si="12"/>
        <v>138196.05962379844</v>
      </c>
      <c r="F42" s="69">
        <f t="shared" si="12"/>
        <v>542351.7777567501</v>
      </c>
      <c r="G42" s="69">
        <f t="shared" si="12"/>
        <v>723304.1212208001</v>
      </c>
      <c r="H42" s="69">
        <f t="shared" si="12"/>
        <v>775780.853678776</v>
      </c>
      <c r="I42" s="69">
        <f t="shared" si="12"/>
        <v>665091.1821105335</v>
      </c>
      <c r="J42" s="69">
        <f t="shared" si="12"/>
        <v>529123.6662710011</v>
      </c>
      <c r="K42" s="69">
        <f t="shared" si="12"/>
        <v>626947.2946327686</v>
      </c>
      <c r="L42" s="69">
        <f t="shared" si="12"/>
        <v>326627.08353703405</v>
      </c>
      <c r="M42" s="69">
        <f t="shared" si="12"/>
        <v>177129.2617472</v>
      </c>
      <c r="N42" s="69">
        <f>N43+N44+N45+N46</f>
        <v>6528271.256593723</v>
      </c>
    </row>
    <row r="43" spans="1:14" ht="18.75" customHeight="1">
      <c r="A43" s="66" t="s">
        <v>94</v>
      </c>
      <c r="B43" s="63">
        <f aca="true" t="shared" si="13" ref="B43:H43">B35*B7</f>
        <v>861196.2037793599</v>
      </c>
      <c r="C43" s="63">
        <f t="shared" si="13"/>
        <v>579818.53189065</v>
      </c>
      <c r="D43" s="63">
        <f t="shared" si="13"/>
        <v>572158.3728</v>
      </c>
      <c r="E43" s="63">
        <f t="shared" si="13"/>
        <v>138050.34962628002</v>
      </c>
      <c r="F43" s="63">
        <f t="shared" si="13"/>
        <v>542080.3795</v>
      </c>
      <c r="G43" s="63">
        <f t="shared" si="13"/>
        <v>723093.3996</v>
      </c>
      <c r="H43" s="63">
        <f t="shared" si="13"/>
        <v>775415.1536819999</v>
      </c>
      <c r="I43" s="63">
        <f>I35*I7</f>
        <v>664861.19210884</v>
      </c>
      <c r="J43" s="63">
        <f>J35*J7</f>
        <v>529092.8562690399</v>
      </c>
      <c r="K43" s="63">
        <f>K35*K7</f>
        <v>626687.4846247</v>
      </c>
      <c r="L43" s="63">
        <f>L35*L7</f>
        <v>326612.80353304005</v>
      </c>
      <c r="M43" s="63">
        <f>M35*M7</f>
        <v>176992.614</v>
      </c>
      <c r="N43" s="65">
        <f>SUM(B43:M43)</f>
        <v>6516059.34141391</v>
      </c>
    </row>
    <row r="44" spans="1:14" ht="18.75" customHeight="1">
      <c r="A44" s="66" t="s">
        <v>95</v>
      </c>
      <c r="B44" s="63">
        <f aca="true" t="shared" si="14" ref="B44:M44">B36*B7</f>
        <v>-2157.800024208</v>
      </c>
      <c r="C44" s="63">
        <f t="shared" si="14"/>
        <v>-1905.1699873</v>
      </c>
      <c r="D44" s="63">
        <f t="shared" si="14"/>
        <v>-1878.9924434400002</v>
      </c>
      <c r="E44" s="63">
        <f t="shared" si="14"/>
        <v>-239.4900024816</v>
      </c>
      <c r="F44" s="63">
        <f t="shared" si="14"/>
        <v>-1162.40174325</v>
      </c>
      <c r="G44" s="63">
        <f t="shared" si="14"/>
        <v>-1758.0783792</v>
      </c>
      <c r="H44" s="63">
        <f t="shared" si="14"/>
        <v>-1722.940003224</v>
      </c>
      <c r="I44" s="63">
        <f t="shared" si="14"/>
        <v>-1169.5699983066</v>
      </c>
      <c r="J44" s="63">
        <f t="shared" si="14"/>
        <v>-118.98999803880001</v>
      </c>
      <c r="K44" s="63">
        <f t="shared" si="14"/>
        <v>-955.7099919315001</v>
      </c>
      <c r="L44" s="63">
        <f t="shared" si="14"/>
        <v>-71.319996006</v>
      </c>
      <c r="M44" s="63">
        <f t="shared" si="14"/>
        <v>-573.8322528</v>
      </c>
      <c r="N44" s="28">
        <f>SUM(B44:M44)</f>
        <v>-13714.2948201865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385.20000000000005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2088.6400000000003</v>
      </c>
      <c r="I45" s="63">
        <f t="shared" si="15"/>
        <v>1399.5600000000002</v>
      </c>
      <c r="J45" s="63">
        <f t="shared" si="15"/>
        <v>149.8</v>
      </c>
      <c r="K45" s="63">
        <f t="shared" si="15"/>
        <v>1215.52</v>
      </c>
      <c r="L45" s="63">
        <f t="shared" si="15"/>
        <v>85.60000000000001</v>
      </c>
      <c r="M45" s="63">
        <f t="shared" si="15"/>
        <v>710.48</v>
      </c>
      <c r="N45" s="65">
        <f>SUM(B45:M45)</f>
        <v>16572.16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-121733.95999999999</v>
      </c>
      <c r="C48" s="28">
        <f aca="true" t="shared" si="16" ref="C48:M48">+C49+C52+C60+C61</f>
        <v>-87218.84</v>
      </c>
      <c r="D48" s="28">
        <f t="shared" si="16"/>
        <v>-61726.22</v>
      </c>
      <c r="E48" s="28">
        <f t="shared" si="16"/>
        <v>-13766.619999999999</v>
      </c>
      <c r="F48" s="28">
        <f t="shared" si="16"/>
        <v>-80085.35</v>
      </c>
      <c r="G48" s="28">
        <f t="shared" si="16"/>
        <v>-94636.77</v>
      </c>
      <c r="H48" s="28">
        <f t="shared" si="16"/>
        <v>-122637.13</v>
      </c>
      <c r="I48" s="28">
        <f t="shared" si="16"/>
        <v>-115315.23</v>
      </c>
      <c r="J48" s="28">
        <f t="shared" si="16"/>
        <v>-93327.62</v>
      </c>
      <c r="K48" s="28">
        <f t="shared" si="16"/>
        <v>-101450.01</v>
      </c>
      <c r="L48" s="28">
        <f t="shared" si="16"/>
        <v>-69572.73999999999</v>
      </c>
      <c r="M48" s="28">
        <f t="shared" si="16"/>
        <v>-24569.86</v>
      </c>
      <c r="N48" s="28">
        <f>+N49+N52+N60+N61</f>
        <v>-986040.35</v>
      </c>
      <c r="P48" s="40"/>
    </row>
    <row r="49" spans="1:16" ht="18.75" customHeight="1">
      <c r="A49" s="17" t="s">
        <v>49</v>
      </c>
      <c r="B49" s="29">
        <f>B50+B51</f>
        <v>-87318</v>
      </c>
      <c r="C49" s="29">
        <f>C50+C51</f>
        <v>-85099</v>
      </c>
      <c r="D49" s="29">
        <f>D50+D51</f>
        <v>-56073.5</v>
      </c>
      <c r="E49" s="29">
        <f>E50+E51</f>
        <v>-12001.5</v>
      </c>
      <c r="F49" s="29">
        <f aca="true" t="shared" si="17" ref="F49:M49">F50+F51</f>
        <v>-45741.5</v>
      </c>
      <c r="G49" s="29">
        <f t="shared" si="17"/>
        <v>-87629.5</v>
      </c>
      <c r="H49" s="29">
        <f t="shared" si="17"/>
        <v>-112570.5</v>
      </c>
      <c r="I49" s="29">
        <f t="shared" si="17"/>
        <v>-50739.5</v>
      </c>
      <c r="J49" s="29">
        <f t="shared" si="17"/>
        <v>-64774.5</v>
      </c>
      <c r="K49" s="29">
        <f t="shared" si="17"/>
        <v>-52363.5</v>
      </c>
      <c r="L49" s="29">
        <f t="shared" si="17"/>
        <v>-41303.5</v>
      </c>
      <c r="M49" s="29">
        <f t="shared" si="17"/>
        <v>-22298.5</v>
      </c>
      <c r="N49" s="28">
        <f aca="true" t="shared" si="18" ref="N49:N61">SUM(B49:M49)</f>
        <v>-717913</v>
      </c>
      <c r="P49" s="40"/>
    </row>
    <row r="50" spans="1:16" ht="18.75" customHeight="1">
      <c r="A50" s="13" t="s">
        <v>50</v>
      </c>
      <c r="B50" s="20">
        <f>ROUND(-B9*$D$3,2)</f>
        <v>-87318</v>
      </c>
      <c r="C50" s="20">
        <f>ROUND(-C9*$D$3,2)</f>
        <v>-85099</v>
      </c>
      <c r="D50" s="20">
        <f>ROUND(-D9*$D$3,2)</f>
        <v>-56073.5</v>
      </c>
      <c r="E50" s="20">
        <f>ROUND(-E9*$D$3,2)</f>
        <v>-12001.5</v>
      </c>
      <c r="F50" s="20">
        <f aca="true" t="shared" si="19" ref="F50:M50">ROUND(-F9*$D$3,2)</f>
        <v>-45741.5</v>
      </c>
      <c r="G50" s="20">
        <f t="shared" si="19"/>
        <v>-87629.5</v>
      </c>
      <c r="H50" s="20">
        <f t="shared" si="19"/>
        <v>-112570.5</v>
      </c>
      <c r="I50" s="20">
        <f t="shared" si="19"/>
        <v>-50739.5</v>
      </c>
      <c r="J50" s="20">
        <f t="shared" si="19"/>
        <v>-64774.5</v>
      </c>
      <c r="K50" s="20">
        <f t="shared" si="19"/>
        <v>-52363.5</v>
      </c>
      <c r="L50" s="20">
        <f t="shared" si="19"/>
        <v>-41303.5</v>
      </c>
      <c r="M50" s="20">
        <f t="shared" si="19"/>
        <v>-22298.5</v>
      </c>
      <c r="N50" s="54">
        <f t="shared" si="18"/>
        <v>-717913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-34415.96</v>
      </c>
      <c r="C52" s="29">
        <f aca="true" t="shared" si="21" ref="C52:M52">SUM(C53:C59)</f>
        <v>-2119.84</v>
      </c>
      <c r="D52" s="29">
        <f t="shared" si="21"/>
        <v>-5652.72</v>
      </c>
      <c r="E52" s="29">
        <f t="shared" si="21"/>
        <v>-1765.12</v>
      </c>
      <c r="F52" s="29">
        <f t="shared" si="21"/>
        <v>-34343.85</v>
      </c>
      <c r="G52" s="29">
        <f t="shared" si="21"/>
        <v>-7007.27</v>
      </c>
      <c r="H52" s="29">
        <f t="shared" si="21"/>
        <v>-10066.630000000001</v>
      </c>
      <c r="I52" s="29">
        <f t="shared" si="21"/>
        <v>-64575.729999999996</v>
      </c>
      <c r="J52" s="29">
        <f t="shared" si="21"/>
        <v>-28553.119999999995</v>
      </c>
      <c r="K52" s="29">
        <f t="shared" si="21"/>
        <v>-49086.509999999995</v>
      </c>
      <c r="L52" s="29">
        <f t="shared" si="21"/>
        <v>-28269.239999999998</v>
      </c>
      <c r="M52" s="29">
        <f t="shared" si="21"/>
        <v>-2271.36</v>
      </c>
      <c r="N52" s="29">
        <f>SUM(N53:N59)</f>
        <v>-268127.35</v>
      </c>
      <c r="P52" s="47"/>
    </row>
    <row r="53" spans="1:15" ht="18.75" customHeight="1">
      <c r="A53" s="13" t="s">
        <v>53</v>
      </c>
      <c r="B53" s="27">
        <v>-33431.56</v>
      </c>
      <c r="C53" s="27">
        <v>-2000</v>
      </c>
      <c r="D53" s="27">
        <v>-5550</v>
      </c>
      <c r="E53" s="27">
        <v>-2604</v>
      </c>
      <c r="F53" s="27">
        <v>-33594.85</v>
      </c>
      <c r="G53" s="27">
        <v>-6258.27</v>
      </c>
      <c r="H53" s="27">
        <v>-9146.43</v>
      </c>
      <c r="I53" s="27">
        <v>-69102.51</v>
      </c>
      <c r="J53" s="27">
        <v>-15378.88</v>
      </c>
      <c r="K53" s="27">
        <v>-52000.03</v>
      </c>
      <c r="L53" s="27">
        <v>-38810.88</v>
      </c>
      <c r="M53" s="27">
        <v>-2220</v>
      </c>
      <c r="N53" s="27">
        <f t="shared" si="18"/>
        <v>-270097.41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-220.5</v>
      </c>
      <c r="J54" s="27">
        <v>0</v>
      </c>
      <c r="K54" s="27">
        <v>-189</v>
      </c>
      <c r="L54" s="27">
        <v>0</v>
      </c>
      <c r="M54" s="27">
        <v>0</v>
      </c>
      <c r="N54" s="27">
        <f t="shared" si="18"/>
        <v>-409.5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838.88</v>
      </c>
      <c r="F59" s="27">
        <v>-749</v>
      </c>
      <c r="G59" s="27">
        <v>-749</v>
      </c>
      <c r="H59" s="27">
        <v>-920.2</v>
      </c>
      <c r="I59" s="27">
        <v>5247.28</v>
      </c>
      <c r="J59" s="27">
        <v>-2174.24</v>
      </c>
      <c r="K59" s="27">
        <v>5602.52</v>
      </c>
      <c r="L59" s="27">
        <v>10541.64</v>
      </c>
      <c r="M59" s="27">
        <v>-51.36</v>
      </c>
      <c r="N59" s="27">
        <f t="shared" si="18"/>
        <v>16379.559999999998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739786.843755152</v>
      </c>
      <c r="C63" s="32">
        <f t="shared" si="22"/>
        <v>493189.7619033501</v>
      </c>
      <c r="D63" s="32">
        <f t="shared" si="22"/>
        <v>520064.33035656007</v>
      </c>
      <c r="E63" s="32">
        <f t="shared" si="22"/>
        <v>124429.43962379845</v>
      </c>
      <c r="F63" s="32">
        <f t="shared" si="22"/>
        <v>462266.42775675014</v>
      </c>
      <c r="G63" s="32">
        <f t="shared" si="22"/>
        <v>628667.3512208001</v>
      </c>
      <c r="H63" s="32">
        <f t="shared" si="22"/>
        <v>653143.723678776</v>
      </c>
      <c r="I63" s="32">
        <f t="shared" si="22"/>
        <v>549775.9521105335</v>
      </c>
      <c r="J63" s="32">
        <f t="shared" si="22"/>
        <v>435796.0462710011</v>
      </c>
      <c r="K63" s="32">
        <f t="shared" si="22"/>
        <v>525497.2846327686</v>
      </c>
      <c r="L63" s="32">
        <f t="shared" si="22"/>
        <v>257054.34353703406</v>
      </c>
      <c r="M63" s="32">
        <f t="shared" si="22"/>
        <v>152559.4017472</v>
      </c>
      <c r="N63" s="32">
        <f>SUM(B63:M63)</f>
        <v>5542230.906593724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739786.85</v>
      </c>
      <c r="C66" s="42">
        <f aca="true" t="shared" si="23" ref="C66:M66">SUM(C67:C80)</f>
        <v>493189.76</v>
      </c>
      <c r="D66" s="42">
        <f t="shared" si="23"/>
        <v>520064.33</v>
      </c>
      <c r="E66" s="42">
        <f t="shared" si="23"/>
        <v>124429.44</v>
      </c>
      <c r="F66" s="42">
        <f t="shared" si="23"/>
        <v>462266.43</v>
      </c>
      <c r="G66" s="42">
        <f t="shared" si="23"/>
        <v>628667.35</v>
      </c>
      <c r="H66" s="42">
        <f t="shared" si="23"/>
        <v>653143.73</v>
      </c>
      <c r="I66" s="42">
        <f t="shared" si="23"/>
        <v>549775.95</v>
      </c>
      <c r="J66" s="42">
        <f t="shared" si="23"/>
        <v>435796.05</v>
      </c>
      <c r="K66" s="42">
        <f t="shared" si="23"/>
        <v>525497.28</v>
      </c>
      <c r="L66" s="42">
        <f t="shared" si="23"/>
        <v>257054.34</v>
      </c>
      <c r="M66" s="42">
        <f t="shared" si="23"/>
        <v>152559.4</v>
      </c>
      <c r="N66" s="32">
        <f>SUM(N67:N80)</f>
        <v>5542230.91</v>
      </c>
      <c r="P66" s="40"/>
    </row>
    <row r="67" spans="1:14" ht="18.75" customHeight="1">
      <c r="A67" s="17" t="s">
        <v>100</v>
      </c>
      <c r="B67" s="42">
        <v>156765.72</v>
      </c>
      <c r="C67" s="42">
        <v>148448.12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305213.83999999997</v>
      </c>
    </row>
    <row r="68" spans="1:14" ht="18.75" customHeight="1">
      <c r="A68" s="17" t="s">
        <v>101</v>
      </c>
      <c r="B68" s="42">
        <v>583021.13</v>
      </c>
      <c r="C68" s="42">
        <v>344741.64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927762.77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520064.33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520064.33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124429.44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124429.44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462266.43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462266.43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628667.35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628667.35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505019.36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505019.36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148124.37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148124.37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549775.95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549775.95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435796.05</v>
      </c>
      <c r="K76" s="41">
        <v>0</v>
      </c>
      <c r="L76" s="41">
        <v>0</v>
      </c>
      <c r="M76" s="41">
        <v>0</v>
      </c>
      <c r="N76" s="32">
        <f t="shared" si="24"/>
        <v>435796.05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525497.28</v>
      </c>
      <c r="L77" s="41">
        <v>0</v>
      </c>
      <c r="M77" s="70"/>
      <c r="N77" s="29">
        <f t="shared" si="24"/>
        <v>525497.28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257054.34</v>
      </c>
      <c r="M78" s="41">
        <v>0</v>
      </c>
      <c r="N78" s="32">
        <f t="shared" si="24"/>
        <v>257054.34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152559.4</v>
      </c>
      <c r="N79" s="29">
        <f t="shared" si="24"/>
        <v>152559.4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1.9607502315529486</v>
      </c>
      <c r="C84" s="52">
        <v>1.928997733266494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1.7088055622236893</v>
      </c>
      <c r="C85" s="52">
        <v>1.6049607535321821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1.5791999922717903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2.0021224910082376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1.8419000016989178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1.4606000008079731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1.718344588900577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1.6358443670357403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1.6573508010539462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1.869612503356938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1.7884151078007506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2.1235374432726943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2.0889999527889906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2015-06-29T13:21:57Z</dcterms:modified>
  <cp:category/>
  <cp:version/>
  <cp:contentType/>
  <cp:contentStatus/>
</cp:coreProperties>
</file>