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<sst xmlns="http://schemas.openxmlformats.org/spreadsheetml/2006/main" count="110" uniqueCount="108">
  <si>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</si>
  <si>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</si>
  <si>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</si>
  <si>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</si>
  <si>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</si>
  <si>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</si>
  <si>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</si>
  <si>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</si>
  <si>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</si>
  <si>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</si>
  <si>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</si>
  <si>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</si>
  <si>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</si>
  <si>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</si>
  <si>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</si>
  <si>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</si>
  <si>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</si>
  <si>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</si>
  <si>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</si>
  <si>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</si>
  <si>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</si>
  <si>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</si>
  <si>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</si>
  <si>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</si>
  <si>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</si>
  <si>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</si>
  <si>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</si>
  <si>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</si>
  <si>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</si>
  <si>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</si>
  <si>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</si>
  <si>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</si>
  <si>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</si>
  <si>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</si>
  <si>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</si>
  <si>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</si>
  <si>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</si>
  <si>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</si>
  <si>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</si>
  <si>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</si>
  <si>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</si>
  <si>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</si>
  <si>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</si>
  <si>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</si>
  <si>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</si>
  <si>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</si>
  <si>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</si>
  <si>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</si>
  <si>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</si>
  <si>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</si>
  <si>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</si>
  <si>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</si>
  <si>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</si>
  <si>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</si>
  <si>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</si>
  <si>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</si>
  <si>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</si>
  <si>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</si>
  <si>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</si>
  <si>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</si>
  <si>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</si>
  <si>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</si>
  <si>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</si>
  <si>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</si>
  <si>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</si>
  <si>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</si>
  <si>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</si>
  <si>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</si>
  <si>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</si>
  <si>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</si>
  <si>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</si>
  <si>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</si>
  <si>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</si>
  <si>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</si>
  <si>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</si>
  <si>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</si>
  <si>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</si>
  <si>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</si>
  <si>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</si>
  <si>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</si>
  <si>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</si>
  <si>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</si>
  <si>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</si>
  <si>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</si>
  <si>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</si>
  <si>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</si>
  <si>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</si>
  <si>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</si>
  <si>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</si>
  <si>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</si>
  <si>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</si>
  <si>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</si>
  <si>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</si>
  <si>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</si>
  <si>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</si>
  <si>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</si>
  <si>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</si>
  <si>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</si>
  <si>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</si>
  <si>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</si>
  <si>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</si>
  <si>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</si>
  <si>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</si>
  <si>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</si>
  <si>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</si>
  <si>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</si>
  <si>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</si>
  <si>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17/06/15 - VENCIMENTO 24/06/15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</si>
</sst>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507308</v>
      </c>
      <c r="C7" s="10">
        <f>C8+C20+C24</f>
        <v>375010</v>
      </c>
      <c r="D7" s="10">
        <f>D8+D20+D24</f>
        <v>371041</v>
      </c>
      <c r="E7" s="10">
        <f>E8+E20+E24</f>
        <v>70585</v>
      </c>
      <c r="F7" s="10">
        <f aca="true" t="shared" si="0" ref="F7:M7">F8+F20+F24</f>
        <v>299980</v>
      </c>
      <c r="G7" s="10">
        <f t="shared" si="0"/>
        <v>507657</v>
      </c>
      <c r="H7" s="10">
        <f t="shared" si="0"/>
        <v>472383</v>
      </c>
      <c r="I7" s="10">
        <f t="shared" si="0"/>
        <v>417941</v>
      </c>
      <c r="J7" s="10">
        <f t="shared" si="0"/>
        <v>300581</v>
      </c>
      <c r="K7" s="10">
        <f t="shared" si="0"/>
        <v>368650</v>
      </c>
      <c r="L7" s="10">
        <f t="shared" si="0"/>
        <v>159727</v>
      </c>
      <c r="M7" s="10">
        <f t="shared" si="0"/>
        <v>88188</v>
      </c>
      <c r="N7" s="10">
        <f>+N8+N20+N24</f>
        <v>3939051</v>
      </c>
      <c r="O7"/>
      <c r="P7" s="39"/>
    </row>
    <row r="8" spans="1:15" ht="18.75" customHeight="1">
      <c r="A8" s="11" t="s">
        <v>27</v>
      </c>
      <c r="B8" s="12">
        <f>+B9+B12+B16</f>
        <v>297906</v>
      </c>
      <c r="C8" s="12">
        <f>+C9+C12+C16</f>
        <v>228338</v>
      </c>
      <c r="D8" s="12">
        <f>+D9+D12+D16</f>
        <v>240962</v>
      </c>
      <c r="E8" s="12">
        <f>+E9+E12+E16</f>
        <v>43555</v>
      </c>
      <c r="F8" s="12">
        <f aca="true" t="shared" si="1" ref="F8:M8">+F9+F12+F16</f>
        <v>185003</v>
      </c>
      <c r="G8" s="12">
        <f t="shared" si="1"/>
        <v>314375</v>
      </c>
      <c r="H8" s="12">
        <f t="shared" si="1"/>
        <v>278882</v>
      </c>
      <c r="I8" s="12">
        <f t="shared" si="1"/>
        <v>252131</v>
      </c>
      <c r="J8" s="12">
        <f t="shared" si="1"/>
        <v>183043</v>
      </c>
      <c r="K8" s="12">
        <f t="shared" si="1"/>
        <v>210443</v>
      </c>
      <c r="L8" s="12">
        <f t="shared" si="1"/>
        <v>98826</v>
      </c>
      <c r="M8" s="12">
        <f t="shared" si="1"/>
        <v>57079</v>
      </c>
      <c r="N8" s="12">
        <f>SUM(B8:M8)</f>
        <v>2390543</v>
      </c>
      <c r="O8"/>
    </row>
    <row r="9" spans="1:15" ht="18.75" customHeight="1">
      <c r="A9" s="13" t="s">
        <v>4</v>
      </c>
      <c r="B9" s="14">
        <v>22487</v>
      </c>
      <c r="C9" s="14">
        <v>23210</v>
      </c>
      <c r="D9" s="14">
        <v>14862</v>
      </c>
      <c r="E9" s="14">
        <v>3167</v>
      </c>
      <c r="F9" s="14">
        <v>11747</v>
      </c>
      <c r="G9" s="14">
        <v>22839</v>
      </c>
      <c r="H9" s="14">
        <v>29608</v>
      </c>
      <c r="I9" s="14">
        <v>13383</v>
      </c>
      <c r="J9" s="14">
        <v>17832</v>
      </c>
      <c r="K9" s="14">
        <v>14218</v>
      </c>
      <c r="L9" s="14">
        <v>11122</v>
      </c>
      <c r="M9" s="14">
        <v>5924</v>
      </c>
      <c r="N9" s="12">
        <f aca="true" t="shared" si="2" ref="N9:N19">SUM(B9:M9)</f>
        <v>190399</v>
      </c>
      <c r="O9"/>
    </row>
    <row r="10" spans="1:15" ht="18.75" customHeight="1">
      <c r="A10" s="15" t="s">
        <v>5</v>
      </c>
      <c r="B10" s="14">
        <f>+B9-B11</f>
        <v>22487</v>
      </c>
      <c r="C10" s="14">
        <f>+C9-C11</f>
        <v>23210</v>
      </c>
      <c r="D10" s="14">
        <f>+D9-D11</f>
        <v>14862</v>
      </c>
      <c r="E10" s="14">
        <f>+E9-E11</f>
        <v>3167</v>
      </c>
      <c r="F10" s="14">
        <f aca="true" t="shared" si="3" ref="F10:M10">+F9-F11</f>
        <v>11747</v>
      </c>
      <c r="G10" s="14">
        <f t="shared" si="3"/>
        <v>22839</v>
      </c>
      <c r="H10" s="14">
        <f t="shared" si="3"/>
        <v>29608</v>
      </c>
      <c r="I10" s="14">
        <f t="shared" si="3"/>
        <v>13383</v>
      </c>
      <c r="J10" s="14">
        <f t="shared" si="3"/>
        <v>17832</v>
      </c>
      <c r="K10" s="14">
        <f t="shared" si="3"/>
        <v>14218</v>
      </c>
      <c r="L10" s="14">
        <f t="shared" si="3"/>
        <v>11122</v>
      </c>
      <c r="M10" s="14">
        <f t="shared" si="3"/>
        <v>5924</v>
      </c>
      <c r="N10" s="12">
        <f t="shared" si="2"/>
        <v>190399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211923</v>
      </c>
      <c r="C12" s="14">
        <f>C13+C14+C15</f>
        <v>161861</v>
      </c>
      <c r="D12" s="14">
        <f>D13+D14+D15</f>
        <v>189028</v>
      </c>
      <c r="E12" s="14">
        <f>E13+E14+E15</f>
        <v>32577</v>
      </c>
      <c r="F12" s="14">
        <f aca="true" t="shared" si="4" ref="F12:M12">F13+F14+F15</f>
        <v>137735</v>
      </c>
      <c r="G12" s="14">
        <f t="shared" si="4"/>
        <v>236731</v>
      </c>
      <c r="H12" s="14">
        <f t="shared" si="4"/>
        <v>203296</v>
      </c>
      <c r="I12" s="14">
        <f t="shared" si="4"/>
        <v>194377</v>
      </c>
      <c r="J12" s="14">
        <f t="shared" si="4"/>
        <v>134061</v>
      </c>
      <c r="K12" s="14">
        <f t="shared" si="4"/>
        <v>154848</v>
      </c>
      <c r="L12" s="14">
        <f t="shared" si="4"/>
        <v>73724</v>
      </c>
      <c r="M12" s="14">
        <f t="shared" si="4"/>
        <v>43288</v>
      </c>
      <c r="N12" s="12">
        <f t="shared" si="2"/>
        <v>1773449</v>
      </c>
      <c r="O12"/>
    </row>
    <row r="13" spans="1:15" ht="18.75" customHeight="1">
      <c r="A13" s="15" t="s">
        <v>7</v>
      </c>
      <c r="B13" s="14">
        <v>102769</v>
      </c>
      <c r="C13" s="14">
        <v>79279</v>
      </c>
      <c r="D13" s="14">
        <v>89678</v>
      </c>
      <c r="E13" s="14">
        <v>15667</v>
      </c>
      <c r="F13" s="14">
        <v>65481</v>
      </c>
      <c r="G13" s="14">
        <v>113757</v>
      </c>
      <c r="H13" s="14">
        <v>102615</v>
      </c>
      <c r="I13" s="14">
        <v>97275</v>
      </c>
      <c r="J13" s="14">
        <v>65174</v>
      </c>
      <c r="K13" s="14">
        <v>75367</v>
      </c>
      <c r="L13" s="14">
        <v>35625</v>
      </c>
      <c r="M13" s="14">
        <v>20605</v>
      </c>
      <c r="N13" s="12">
        <f t="shared" si="2"/>
        <v>863292</v>
      </c>
      <c r="O13"/>
    </row>
    <row r="14" spans="1:15" ht="18.75" customHeight="1">
      <c r="A14" s="15" t="s">
        <v>8</v>
      </c>
      <c r="B14" s="14">
        <v>100084</v>
      </c>
      <c r="C14" s="14">
        <v>72336</v>
      </c>
      <c r="D14" s="14">
        <v>91402</v>
      </c>
      <c r="E14" s="14">
        <v>14912</v>
      </c>
      <c r="F14" s="14">
        <v>63919</v>
      </c>
      <c r="G14" s="14">
        <v>107567</v>
      </c>
      <c r="H14" s="14">
        <v>89383</v>
      </c>
      <c r="I14" s="14">
        <v>90140</v>
      </c>
      <c r="J14" s="14">
        <v>62370</v>
      </c>
      <c r="K14" s="14">
        <v>73085</v>
      </c>
      <c r="L14" s="14">
        <v>34639</v>
      </c>
      <c r="M14" s="14">
        <v>21126</v>
      </c>
      <c r="N14" s="12">
        <f t="shared" si="2"/>
        <v>820963</v>
      </c>
      <c r="O14"/>
    </row>
    <row r="15" spans="1:15" ht="18.75" customHeight="1">
      <c r="A15" s="15" t="s">
        <v>9</v>
      </c>
      <c r="B15" s="14">
        <v>9070</v>
      </c>
      <c r="C15" s="14">
        <v>10246</v>
      </c>
      <c r="D15" s="14">
        <v>7948</v>
      </c>
      <c r="E15" s="14">
        <v>1998</v>
      </c>
      <c r="F15" s="14">
        <v>8335</v>
      </c>
      <c r="G15" s="14">
        <v>15407</v>
      </c>
      <c r="H15" s="14">
        <v>11298</v>
      </c>
      <c r="I15" s="14">
        <v>6962</v>
      </c>
      <c r="J15" s="14">
        <v>6517</v>
      </c>
      <c r="K15" s="14">
        <v>6396</v>
      </c>
      <c r="L15" s="14">
        <v>3460</v>
      </c>
      <c r="M15" s="14">
        <v>1557</v>
      </c>
      <c r="N15" s="12">
        <f t="shared" si="2"/>
        <v>89194</v>
      </c>
      <c r="O15"/>
    </row>
    <row r="16" spans="1:14" ht="18.75" customHeight="1">
      <c r="A16" s="16" t="s">
        <v>26</v>
      </c>
      <c r="B16" s="14">
        <f>B17+B18+B19</f>
        <v>63496</v>
      </c>
      <c r="C16" s="14">
        <f>C17+C18+C19</f>
        <v>43267</v>
      </c>
      <c r="D16" s="14">
        <f>D17+D18+D19</f>
        <v>37072</v>
      </c>
      <c r="E16" s="14">
        <f>E17+E18+E19</f>
        <v>7811</v>
      </c>
      <c r="F16" s="14">
        <f aca="true" t="shared" si="5" ref="F16:M16">F17+F18+F19</f>
        <v>35521</v>
      </c>
      <c r="G16" s="14">
        <f t="shared" si="5"/>
        <v>54805</v>
      </c>
      <c r="H16" s="14">
        <f t="shared" si="5"/>
        <v>45978</v>
      </c>
      <c r="I16" s="14">
        <f t="shared" si="5"/>
        <v>44371</v>
      </c>
      <c r="J16" s="14">
        <f t="shared" si="5"/>
        <v>31150</v>
      </c>
      <c r="K16" s="14">
        <f t="shared" si="5"/>
        <v>41377</v>
      </c>
      <c r="L16" s="14">
        <f t="shared" si="5"/>
        <v>13980</v>
      </c>
      <c r="M16" s="14">
        <f t="shared" si="5"/>
        <v>7867</v>
      </c>
      <c r="N16" s="12">
        <f t="shared" si="2"/>
        <v>426695</v>
      </c>
    </row>
    <row r="17" spans="1:15" ht="18.75" customHeight="1">
      <c r="A17" s="15" t="s">
        <v>23</v>
      </c>
      <c r="B17" s="14">
        <v>7984</v>
      </c>
      <c r="C17" s="14">
        <v>6075</v>
      </c>
      <c r="D17" s="14">
        <v>5328</v>
      </c>
      <c r="E17" s="14">
        <v>1077</v>
      </c>
      <c r="F17" s="14">
        <v>4997</v>
      </c>
      <c r="G17" s="14">
        <v>9232</v>
      </c>
      <c r="H17" s="14">
        <v>8008</v>
      </c>
      <c r="I17" s="14">
        <v>7126</v>
      </c>
      <c r="J17" s="14">
        <v>4894</v>
      </c>
      <c r="K17" s="14">
        <v>6065</v>
      </c>
      <c r="L17" s="14">
        <v>2489</v>
      </c>
      <c r="M17" s="14">
        <v>1141</v>
      </c>
      <c r="N17" s="12">
        <f t="shared" si="2"/>
        <v>64416</v>
      </c>
      <c r="O17"/>
    </row>
    <row r="18" spans="1:15" ht="18.75" customHeight="1">
      <c r="A18" s="15" t="s">
        <v>24</v>
      </c>
      <c r="B18" s="14">
        <v>2064</v>
      </c>
      <c r="C18" s="14">
        <v>1095</v>
      </c>
      <c r="D18" s="14">
        <v>1792</v>
      </c>
      <c r="E18" s="14">
        <v>274</v>
      </c>
      <c r="F18" s="14">
        <v>1243</v>
      </c>
      <c r="G18" s="14">
        <v>1983</v>
      </c>
      <c r="H18" s="14">
        <v>2014</v>
      </c>
      <c r="I18" s="14">
        <v>1679</v>
      </c>
      <c r="J18" s="14">
        <v>1150</v>
      </c>
      <c r="K18" s="14">
        <v>2097</v>
      </c>
      <c r="L18" s="14">
        <v>577</v>
      </c>
      <c r="M18" s="14">
        <v>333</v>
      </c>
      <c r="N18" s="12">
        <f t="shared" si="2"/>
        <v>16301</v>
      </c>
      <c r="O18"/>
    </row>
    <row r="19" spans="1:15" ht="18.75" customHeight="1">
      <c r="A19" s="15" t="s">
        <v>25</v>
      </c>
      <c r="B19" s="14">
        <v>53448</v>
      </c>
      <c r="C19" s="14">
        <v>36097</v>
      </c>
      <c r="D19" s="14">
        <v>29952</v>
      </c>
      <c r="E19" s="14">
        <v>6460</v>
      </c>
      <c r="F19" s="14">
        <v>29281</v>
      </c>
      <c r="G19" s="14">
        <v>43590</v>
      </c>
      <c r="H19" s="14">
        <v>35956</v>
      </c>
      <c r="I19" s="14">
        <v>35566</v>
      </c>
      <c r="J19" s="14">
        <v>25106</v>
      </c>
      <c r="K19" s="14">
        <v>33215</v>
      </c>
      <c r="L19" s="14">
        <v>10914</v>
      </c>
      <c r="M19" s="14">
        <v>6393</v>
      </c>
      <c r="N19" s="12">
        <f t="shared" si="2"/>
        <v>345978</v>
      </c>
      <c r="O19"/>
    </row>
    <row r="20" spans="1:15" ht="18.75" customHeight="1">
      <c r="A20" s="17" t="s">
        <v>10</v>
      </c>
      <c r="B20" s="18">
        <f>B21+B22+B23</f>
        <v>149189</v>
      </c>
      <c r="C20" s="18">
        <f>C21+C22+C23</f>
        <v>94027</v>
      </c>
      <c r="D20" s="18">
        <f>D21+D22+D23</f>
        <v>84647</v>
      </c>
      <c r="E20" s="18">
        <f>E21+E22+E23</f>
        <v>16060</v>
      </c>
      <c r="F20" s="18">
        <f aca="true" t="shared" si="6" ref="F20:M20">F21+F22+F23</f>
        <v>69207</v>
      </c>
      <c r="G20" s="18">
        <f t="shared" si="6"/>
        <v>120191</v>
      </c>
      <c r="H20" s="18">
        <f t="shared" si="6"/>
        <v>128163</v>
      </c>
      <c r="I20" s="18">
        <f t="shared" si="6"/>
        <v>121025</v>
      </c>
      <c r="J20" s="18">
        <f t="shared" si="6"/>
        <v>79115</v>
      </c>
      <c r="K20" s="18">
        <f t="shared" si="6"/>
        <v>121564</v>
      </c>
      <c r="L20" s="18">
        <f t="shared" si="6"/>
        <v>48432</v>
      </c>
      <c r="M20" s="18">
        <f t="shared" si="6"/>
        <v>25835</v>
      </c>
      <c r="N20" s="12">
        <f aca="true" t="shared" si="7" ref="N20:N26">SUM(B20:M20)</f>
        <v>1057455</v>
      </c>
      <c r="O20"/>
    </row>
    <row r="21" spans="1:15" ht="18.75" customHeight="1">
      <c r="A21" s="13" t="s">
        <v>11</v>
      </c>
      <c r="B21" s="14">
        <v>79545</v>
      </c>
      <c r="C21" s="14">
        <v>53152</v>
      </c>
      <c r="D21" s="14">
        <v>46857</v>
      </c>
      <c r="E21" s="14">
        <v>8809</v>
      </c>
      <c r="F21" s="14">
        <v>38105</v>
      </c>
      <c r="G21" s="14">
        <v>67722</v>
      </c>
      <c r="H21" s="14">
        <v>73443</v>
      </c>
      <c r="I21" s="14">
        <v>67333</v>
      </c>
      <c r="J21" s="14">
        <v>43650</v>
      </c>
      <c r="K21" s="14">
        <v>65257</v>
      </c>
      <c r="L21" s="14">
        <v>25994</v>
      </c>
      <c r="M21" s="14">
        <v>13787</v>
      </c>
      <c r="N21" s="12">
        <f t="shared" si="7"/>
        <v>583654</v>
      </c>
      <c r="O21"/>
    </row>
    <row r="22" spans="1:15" ht="18.75" customHeight="1">
      <c r="A22" s="13" t="s">
        <v>12</v>
      </c>
      <c r="B22" s="14">
        <v>64701</v>
      </c>
      <c r="C22" s="14">
        <v>36612</v>
      </c>
      <c r="D22" s="14">
        <v>34809</v>
      </c>
      <c r="E22" s="14">
        <v>6490</v>
      </c>
      <c r="F22" s="14">
        <v>27819</v>
      </c>
      <c r="G22" s="14">
        <v>46396</v>
      </c>
      <c r="H22" s="14">
        <v>49902</v>
      </c>
      <c r="I22" s="14">
        <v>49844</v>
      </c>
      <c r="J22" s="14">
        <v>32455</v>
      </c>
      <c r="K22" s="14">
        <v>52369</v>
      </c>
      <c r="L22" s="14">
        <v>20724</v>
      </c>
      <c r="M22" s="14">
        <v>11346</v>
      </c>
      <c r="N22" s="12">
        <f t="shared" si="7"/>
        <v>433467</v>
      </c>
      <c r="O22"/>
    </row>
    <row r="23" spans="1:15" ht="18.75" customHeight="1">
      <c r="A23" s="13" t="s">
        <v>13</v>
      </c>
      <c r="B23" s="14">
        <v>4943</v>
      </c>
      <c r="C23" s="14">
        <v>4263</v>
      </c>
      <c r="D23" s="14">
        <v>2981</v>
      </c>
      <c r="E23" s="14">
        <v>761</v>
      </c>
      <c r="F23" s="14">
        <v>3283</v>
      </c>
      <c r="G23" s="14">
        <v>6073</v>
      </c>
      <c r="H23" s="14">
        <v>4818</v>
      </c>
      <c r="I23" s="14">
        <v>3848</v>
      </c>
      <c r="J23" s="14">
        <v>3010</v>
      </c>
      <c r="K23" s="14">
        <v>3938</v>
      </c>
      <c r="L23" s="14">
        <v>1714</v>
      </c>
      <c r="M23" s="14">
        <v>702</v>
      </c>
      <c r="N23" s="12">
        <f t="shared" si="7"/>
        <v>40334</v>
      </c>
      <c r="O23"/>
    </row>
    <row r="24" spans="1:15" ht="18.75" customHeight="1">
      <c r="A24" s="17" t="s">
        <v>14</v>
      </c>
      <c r="B24" s="14">
        <f>B25+B26</f>
        <v>60213</v>
      </c>
      <c r="C24" s="14">
        <f>C25+C26</f>
        <v>52645</v>
      </c>
      <c r="D24" s="14">
        <f>D25+D26</f>
        <v>45432</v>
      </c>
      <c r="E24" s="14">
        <f>E25+E26</f>
        <v>10970</v>
      </c>
      <c r="F24" s="14">
        <f aca="true" t="shared" si="8" ref="F24:M24">F25+F26</f>
        <v>45770</v>
      </c>
      <c r="G24" s="14">
        <f t="shared" si="8"/>
        <v>73091</v>
      </c>
      <c r="H24" s="14">
        <f t="shared" si="8"/>
        <v>65338</v>
      </c>
      <c r="I24" s="14">
        <f t="shared" si="8"/>
        <v>44785</v>
      </c>
      <c r="J24" s="14">
        <f t="shared" si="8"/>
        <v>38423</v>
      </c>
      <c r="K24" s="14">
        <f t="shared" si="8"/>
        <v>36643</v>
      </c>
      <c r="L24" s="14">
        <f t="shared" si="8"/>
        <v>12469</v>
      </c>
      <c r="M24" s="14">
        <f t="shared" si="8"/>
        <v>5274</v>
      </c>
      <c r="N24" s="12">
        <f t="shared" si="7"/>
        <v>491053</v>
      </c>
      <c r="O24"/>
    </row>
    <row r="25" spans="1:15" ht="18.75" customHeight="1">
      <c r="A25" s="13" t="s">
        <v>15</v>
      </c>
      <c r="B25" s="14">
        <v>38536</v>
      </c>
      <c r="C25" s="14">
        <v>33693</v>
      </c>
      <c r="D25" s="14">
        <v>29076</v>
      </c>
      <c r="E25" s="14">
        <v>7021</v>
      </c>
      <c r="F25" s="14">
        <v>29293</v>
      </c>
      <c r="G25" s="14">
        <v>46778</v>
      </c>
      <c r="H25" s="14">
        <v>41816</v>
      </c>
      <c r="I25" s="14">
        <v>28662</v>
      </c>
      <c r="J25" s="14">
        <v>24591</v>
      </c>
      <c r="K25" s="14">
        <v>23452</v>
      </c>
      <c r="L25" s="14">
        <v>7980</v>
      </c>
      <c r="M25" s="14">
        <v>3375</v>
      </c>
      <c r="N25" s="12">
        <f t="shared" si="7"/>
        <v>314273</v>
      </c>
      <c r="O25"/>
    </row>
    <row r="26" spans="1:15" ht="18.75" customHeight="1">
      <c r="A26" s="13" t="s">
        <v>16</v>
      </c>
      <c r="B26" s="14">
        <v>21677</v>
      </c>
      <c r="C26" s="14">
        <v>18952</v>
      </c>
      <c r="D26" s="14">
        <v>16356</v>
      </c>
      <c r="E26" s="14">
        <v>3949</v>
      </c>
      <c r="F26" s="14">
        <v>16477</v>
      </c>
      <c r="G26" s="14">
        <v>26313</v>
      </c>
      <c r="H26" s="14">
        <v>23522</v>
      </c>
      <c r="I26" s="14">
        <v>16123</v>
      </c>
      <c r="J26" s="14">
        <v>13832</v>
      </c>
      <c r="K26" s="14">
        <v>13191</v>
      </c>
      <c r="L26" s="14">
        <v>4489</v>
      </c>
      <c r="M26" s="14">
        <v>1899</v>
      </c>
      <c r="N26" s="12">
        <f t="shared" si="7"/>
        <v>176780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0.9949890715305101</v>
      </c>
      <c r="C32" s="23">
        <f aca="true" t="shared" si="9" ref="C32:M32">(((+C$8+C$20)*C$29)+(C$24*C$30))/C$7</f>
        <v>0.9920683648436042</v>
      </c>
      <c r="D32" s="23">
        <f t="shared" si="9"/>
        <v>1</v>
      </c>
      <c r="E32" s="23">
        <f t="shared" si="9"/>
        <v>0.990457490968336</v>
      </c>
      <c r="F32" s="23">
        <f t="shared" si="9"/>
        <v>1</v>
      </c>
      <c r="G32" s="23">
        <f t="shared" si="9"/>
        <v>1</v>
      </c>
      <c r="H32" s="23">
        <f t="shared" si="9"/>
        <v>0.9958505280672674</v>
      </c>
      <c r="I32" s="23">
        <f t="shared" si="9"/>
        <v>0.9957351803244956</v>
      </c>
      <c r="J32" s="23">
        <f t="shared" si="9"/>
        <v>0.9974945495556938</v>
      </c>
      <c r="K32" s="23">
        <f t="shared" si="9"/>
        <v>0.9980716826257968</v>
      </c>
      <c r="L32" s="23">
        <f t="shared" si="9"/>
        <v>0.9977985825815296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1.7550612232726668</v>
      </c>
      <c r="C35" s="26">
        <f>C32*C34</f>
        <v>1.6907821142029544</v>
      </c>
      <c r="D35" s="26">
        <f>D32*D34</f>
        <v>1.5792</v>
      </c>
      <c r="E35" s="26">
        <f>E32*E34</f>
        <v>2.0009222232542325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1.6972280549850438</v>
      </c>
      <c r="I35" s="26">
        <f t="shared" si="10"/>
        <v>1.6566046195058632</v>
      </c>
      <c r="J35" s="26">
        <f t="shared" si="10"/>
        <v>1.8690055375025034</v>
      </c>
      <c r="K35" s="26">
        <f t="shared" si="10"/>
        <v>1.788045419424115</v>
      </c>
      <c r="L35" s="26">
        <f t="shared" si="10"/>
        <v>2.123115824016979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-0.0043974469</v>
      </c>
      <c r="C36" s="26">
        <v>-0.0055555852</v>
      </c>
      <c r="D36" s="26">
        <v>-0.00518616</v>
      </c>
      <c r="E36" s="26">
        <v>-0.0033940639</v>
      </c>
      <c r="F36" s="26">
        <v>-0.00384354</v>
      </c>
      <c r="G36" s="26">
        <v>-0.0035512</v>
      </c>
      <c r="H36" s="26">
        <v>-0.003771156</v>
      </c>
      <c r="I36" s="26">
        <v>-0.0027181109</v>
      </c>
      <c r="J36" s="26">
        <v>-0.0004203526</v>
      </c>
      <c r="K36" s="26">
        <v>-0.0024867761</v>
      </c>
      <c r="L36" s="26">
        <v>0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376.64000000000004</v>
      </c>
      <c r="F38" s="65">
        <f t="shared" si="11"/>
        <v>1395.28</v>
      </c>
      <c r="G38" s="65">
        <f t="shared" si="11"/>
        <v>1968.8000000000002</v>
      </c>
      <c r="H38" s="65">
        <f t="shared" si="11"/>
        <v>2088.6400000000003</v>
      </c>
      <c r="I38" s="65">
        <f t="shared" si="11"/>
        <v>1305.4</v>
      </c>
      <c r="J38" s="65">
        <f t="shared" si="11"/>
        <v>149.8</v>
      </c>
      <c r="K38" s="65">
        <f t="shared" si="11"/>
        <v>1108.52</v>
      </c>
      <c r="L38" s="65">
        <f t="shared" si="11"/>
        <v>0</v>
      </c>
      <c r="M38" s="65">
        <f t="shared" si="11"/>
        <v>710.48</v>
      </c>
      <c r="N38" s="28">
        <f>SUM(B38:M38)</f>
        <v>16238.319999999998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88</v>
      </c>
      <c r="F39" s="67">
        <v>326</v>
      </c>
      <c r="G39" s="67">
        <v>460</v>
      </c>
      <c r="H39" s="67">
        <v>488</v>
      </c>
      <c r="I39" s="67">
        <v>305</v>
      </c>
      <c r="J39" s="67">
        <v>35</v>
      </c>
      <c r="K39" s="67">
        <v>259</v>
      </c>
      <c r="L39" s="67">
        <v>0</v>
      </c>
      <c r="M39" s="67">
        <v>166</v>
      </c>
      <c r="N39" s="12">
        <f>SUM(B39:M39)</f>
        <v>3794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890608.1390640648</v>
      </c>
      <c r="C42" s="69">
        <f aca="true" t="shared" si="12" ref="C42:M42">C43+C44+C45+C46</f>
        <v>634472.0406413979</v>
      </c>
      <c r="D42" s="69">
        <f t="shared" si="12"/>
        <v>595534.83920744</v>
      </c>
      <c r="E42" s="69">
        <f t="shared" si="12"/>
        <v>141372.1651280185</v>
      </c>
      <c r="F42" s="69">
        <f t="shared" si="12"/>
        <v>552775.4568708</v>
      </c>
      <c r="G42" s="69">
        <f t="shared" si="12"/>
        <v>741649.8226616</v>
      </c>
      <c r="H42" s="69">
        <f t="shared" si="12"/>
        <v>802048.890313252</v>
      </c>
      <c r="I42" s="69">
        <f t="shared" si="12"/>
        <v>692532.3812932431</v>
      </c>
      <c r="J42" s="69">
        <f t="shared" si="12"/>
        <v>561811.0034631795</v>
      </c>
      <c r="K42" s="69">
        <f t="shared" si="12"/>
        <v>659354.7138614351</v>
      </c>
      <c r="L42" s="69">
        <f t="shared" si="12"/>
        <v>339118.92122276</v>
      </c>
      <c r="M42" s="69">
        <f t="shared" si="12"/>
        <v>184337.9323136</v>
      </c>
      <c r="N42" s="69">
        <f>N43+N44+N45+N46</f>
        <v>6795616.306040791</v>
      </c>
    </row>
    <row r="43" spans="1:14" ht="18.75" customHeight="1">
      <c r="A43" s="66" t="s">
        <v>94</v>
      </c>
      <c r="B43" s="63">
        <f aca="true" t="shared" si="13" ref="B43:H43">B35*B7</f>
        <v>890356.59905601</v>
      </c>
      <c r="C43" s="63">
        <f t="shared" si="13"/>
        <v>634060.2006472499</v>
      </c>
      <c r="D43" s="63">
        <f t="shared" si="13"/>
        <v>585947.9471999999</v>
      </c>
      <c r="E43" s="63">
        <f t="shared" si="13"/>
        <v>141235.0951284</v>
      </c>
      <c r="F43" s="63">
        <f t="shared" si="13"/>
        <v>552533.162</v>
      </c>
      <c r="G43" s="63">
        <f t="shared" si="13"/>
        <v>741483.8141999999</v>
      </c>
      <c r="H43" s="63">
        <f t="shared" si="13"/>
        <v>801741.680298</v>
      </c>
      <c r="I43" s="63">
        <f>I35*I7</f>
        <v>692362.9912809</v>
      </c>
      <c r="J43" s="63">
        <f>J35*J7</f>
        <v>561787.55346804</v>
      </c>
      <c r="K43" s="63">
        <f>K35*K7</f>
        <v>659162.9438707001</v>
      </c>
      <c r="L43" s="63">
        <f>L35*L7</f>
        <v>339118.92122276</v>
      </c>
      <c r="M43" s="63">
        <f>M35*M7</f>
        <v>184224.732</v>
      </c>
      <c r="N43" s="65">
        <f>SUM(B43:M43)</f>
        <v>6784015.64037206</v>
      </c>
    </row>
    <row r="44" spans="1:14" ht="18.75" customHeight="1">
      <c r="A44" s="66" t="s">
        <v>95</v>
      </c>
      <c r="B44" s="63">
        <f aca="true" t="shared" si="14" ref="B44:M44">B36*B7</f>
        <v>-2230.8599919452</v>
      </c>
      <c r="C44" s="63">
        <f t="shared" si="14"/>
        <v>-2083.400005852</v>
      </c>
      <c r="D44" s="63">
        <f t="shared" si="14"/>
        <v>-1924.2779925600003</v>
      </c>
      <c r="E44" s="63">
        <f t="shared" si="14"/>
        <v>-239.5700003815</v>
      </c>
      <c r="F44" s="63">
        <f t="shared" si="14"/>
        <v>-1152.9851292</v>
      </c>
      <c r="G44" s="63">
        <f t="shared" si="14"/>
        <v>-1802.7915384</v>
      </c>
      <c r="H44" s="63">
        <f t="shared" si="14"/>
        <v>-1781.429984748</v>
      </c>
      <c r="I44" s="63">
        <f t="shared" si="14"/>
        <v>-1136.0099876569</v>
      </c>
      <c r="J44" s="63">
        <f t="shared" si="14"/>
        <v>-126.35000486060001</v>
      </c>
      <c r="K44" s="63">
        <f t="shared" si="14"/>
        <v>-916.750009265</v>
      </c>
      <c r="L44" s="63">
        <f t="shared" si="14"/>
        <v>0</v>
      </c>
      <c r="M44" s="63">
        <f t="shared" si="14"/>
        <v>-597.2796864</v>
      </c>
      <c r="N44" s="28">
        <f>SUM(B44:M44)</f>
        <v>-13991.704331269202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376.64000000000004</v>
      </c>
      <c r="F45" s="63">
        <f t="shared" si="15"/>
        <v>1395.28</v>
      </c>
      <c r="G45" s="63">
        <f t="shared" si="15"/>
        <v>1968.8000000000002</v>
      </c>
      <c r="H45" s="63">
        <f t="shared" si="15"/>
        <v>2088.6400000000003</v>
      </c>
      <c r="I45" s="63">
        <f t="shared" si="15"/>
        <v>1305.4</v>
      </c>
      <c r="J45" s="63">
        <f t="shared" si="15"/>
        <v>149.8</v>
      </c>
      <c r="K45" s="63">
        <f t="shared" si="15"/>
        <v>1108.52</v>
      </c>
      <c r="L45" s="63">
        <f t="shared" si="15"/>
        <v>0</v>
      </c>
      <c r="M45" s="63">
        <f t="shared" si="15"/>
        <v>710.48</v>
      </c>
      <c r="N45" s="65">
        <f>SUM(B45:M45)</f>
        <v>16238.319999999998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-79688.9</v>
      </c>
      <c r="C48" s="28">
        <f aca="true" t="shared" si="16" ref="C48:M48">+C49+C52+C60+C61</f>
        <v>-81354.84</v>
      </c>
      <c r="D48" s="28">
        <f t="shared" si="16"/>
        <v>-52119.72</v>
      </c>
      <c r="E48" s="28">
        <f t="shared" si="16"/>
        <v>28728.059999999998</v>
      </c>
      <c r="F48" s="28">
        <f t="shared" si="16"/>
        <v>-26767.940000000002</v>
      </c>
      <c r="G48" s="28">
        <f t="shared" si="16"/>
        <v>-60894.78</v>
      </c>
      <c r="H48" s="28">
        <f t="shared" si="16"/>
        <v>-104548.2</v>
      </c>
      <c r="I48" s="28">
        <f t="shared" si="16"/>
        <v>14762.300000000003</v>
      </c>
      <c r="J48" s="28">
        <f t="shared" si="16"/>
        <v>-75586.24</v>
      </c>
      <c r="K48" s="28">
        <f t="shared" si="16"/>
        <v>4934.919999999998</v>
      </c>
      <c r="L48" s="28">
        <f t="shared" si="16"/>
        <v>-40283.76</v>
      </c>
      <c r="M48" s="28">
        <f t="shared" si="16"/>
        <v>-20785.36</v>
      </c>
      <c r="N48" s="28">
        <f>+N49+N52+N60+N61</f>
        <v>-493604.45999999996</v>
      </c>
      <c r="P48" s="40"/>
    </row>
    <row r="49" spans="1:16" ht="18.75" customHeight="1">
      <c r="A49" s="17" t="s">
        <v>49</v>
      </c>
      <c r="B49" s="29">
        <f>B50+B51</f>
        <v>-78704.5</v>
      </c>
      <c r="C49" s="29">
        <f>C50+C51</f>
        <v>-81235</v>
      </c>
      <c r="D49" s="29">
        <f>D50+D51</f>
        <v>-52017</v>
      </c>
      <c r="E49" s="29">
        <f>E50+E51</f>
        <v>-11084.5</v>
      </c>
      <c r="F49" s="29">
        <f aca="true" t="shared" si="17" ref="F49:M49">F50+F51</f>
        <v>-41114.5</v>
      </c>
      <c r="G49" s="29">
        <f t="shared" si="17"/>
        <v>-79936.5</v>
      </c>
      <c r="H49" s="29">
        <f t="shared" si="17"/>
        <v>-103628</v>
      </c>
      <c r="I49" s="29">
        <f t="shared" si="17"/>
        <v>-46840.5</v>
      </c>
      <c r="J49" s="29">
        <f t="shared" si="17"/>
        <v>-62412</v>
      </c>
      <c r="K49" s="29">
        <f t="shared" si="17"/>
        <v>-49763</v>
      </c>
      <c r="L49" s="29">
        <f t="shared" si="17"/>
        <v>-38927</v>
      </c>
      <c r="M49" s="29">
        <f t="shared" si="17"/>
        <v>-20734</v>
      </c>
      <c r="N49" s="28">
        <f aca="true" t="shared" si="18" ref="N49:N61">SUM(B49:M49)</f>
        <v>-666396.5</v>
      </c>
      <c r="P49" s="40"/>
    </row>
    <row r="50" spans="1:16" ht="18.75" customHeight="1">
      <c r="A50" s="13" t="s">
        <v>50</v>
      </c>
      <c r="B50" s="20">
        <f>ROUND(-B9*$D$3,2)</f>
        <v>-78704.5</v>
      </c>
      <c r="C50" s="20">
        <f>ROUND(-C9*$D$3,2)</f>
        <v>-81235</v>
      </c>
      <c r="D50" s="20">
        <f>ROUND(-D9*$D$3,2)</f>
        <v>-52017</v>
      </c>
      <c r="E50" s="20">
        <f>ROUND(-E9*$D$3,2)</f>
        <v>-11084.5</v>
      </c>
      <c r="F50" s="20">
        <f aca="true" t="shared" si="19" ref="F50:M50">ROUND(-F9*$D$3,2)</f>
        <v>-41114.5</v>
      </c>
      <c r="G50" s="20">
        <f t="shared" si="19"/>
        <v>-79936.5</v>
      </c>
      <c r="H50" s="20">
        <f t="shared" si="19"/>
        <v>-103628</v>
      </c>
      <c r="I50" s="20">
        <f t="shared" si="19"/>
        <v>-46840.5</v>
      </c>
      <c r="J50" s="20">
        <f t="shared" si="19"/>
        <v>-62412</v>
      </c>
      <c r="K50" s="20">
        <f t="shared" si="19"/>
        <v>-49763</v>
      </c>
      <c r="L50" s="20">
        <f t="shared" si="19"/>
        <v>-38927</v>
      </c>
      <c r="M50" s="20">
        <f t="shared" si="19"/>
        <v>-20734</v>
      </c>
      <c r="N50" s="54">
        <f t="shared" si="18"/>
        <v>-666396.5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-984.4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39812.56</v>
      </c>
      <c r="F52" s="29">
        <f t="shared" si="21"/>
        <v>14346.56</v>
      </c>
      <c r="G52" s="29">
        <f t="shared" si="21"/>
        <v>19041.72</v>
      </c>
      <c r="H52" s="29">
        <f t="shared" si="21"/>
        <v>-920.2</v>
      </c>
      <c r="I52" s="29">
        <f t="shared" si="21"/>
        <v>61602.8</v>
      </c>
      <c r="J52" s="29">
        <f t="shared" si="21"/>
        <v>-13174.24</v>
      </c>
      <c r="K52" s="29">
        <f t="shared" si="21"/>
        <v>54697.92</v>
      </c>
      <c r="L52" s="29">
        <f t="shared" si="21"/>
        <v>-1356.76</v>
      </c>
      <c r="M52" s="29">
        <f t="shared" si="21"/>
        <v>-51.36</v>
      </c>
      <c r="N52" s="29">
        <f>SUM(N53:N59)</f>
        <v>172792.04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-984.4</v>
      </c>
      <c r="C59" s="27">
        <v>-119.84</v>
      </c>
      <c r="D59" s="27">
        <v>-102.72</v>
      </c>
      <c r="E59" s="27">
        <v>39812.56</v>
      </c>
      <c r="F59" s="27">
        <v>14346.56</v>
      </c>
      <c r="G59" s="27">
        <v>19041.72</v>
      </c>
      <c r="H59" s="27">
        <v>-920.2</v>
      </c>
      <c r="I59" s="27">
        <v>62102.8</v>
      </c>
      <c r="J59" s="27">
        <v>-2174.24</v>
      </c>
      <c r="K59" s="27">
        <v>57197.92</v>
      </c>
      <c r="L59" s="27">
        <v>-1356.76</v>
      </c>
      <c r="M59" s="27">
        <v>-51.36</v>
      </c>
      <c r="N59" s="27">
        <f t="shared" si="18"/>
        <v>186792.04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810919.2390640648</v>
      </c>
      <c r="C63" s="32">
        <f t="shared" si="22"/>
        <v>553117.200641398</v>
      </c>
      <c r="D63" s="32">
        <f t="shared" si="22"/>
        <v>543415.1192074401</v>
      </c>
      <c r="E63" s="32">
        <f t="shared" si="22"/>
        <v>170100.2251280185</v>
      </c>
      <c r="F63" s="32">
        <f t="shared" si="22"/>
        <v>526007.5168707999</v>
      </c>
      <c r="G63" s="32">
        <f t="shared" si="22"/>
        <v>680755.0426615999</v>
      </c>
      <c r="H63" s="32">
        <f t="shared" si="22"/>
        <v>697500.690313252</v>
      </c>
      <c r="I63" s="32">
        <f t="shared" si="22"/>
        <v>707294.6812932432</v>
      </c>
      <c r="J63" s="32">
        <f t="shared" si="22"/>
        <v>486224.76346317946</v>
      </c>
      <c r="K63" s="32">
        <f t="shared" si="22"/>
        <v>664289.6338614351</v>
      </c>
      <c r="L63" s="32">
        <f t="shared" si="22"/>
        <v>298835.16122276</v>
      </c>
      <c r="M63" s="32">
        <f t="shared" si="22"/>
        <v>163552.5723136</v>
      </c>
      <c r="N63" s="32">
        <f>SUM(B63:M63)</f>
        <v>6302011.84604079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810919.23</v>
      </c>
      <c r="C66" s="42">
        <f aca="true" t="shared" si="23" ref="C66:M66">SUM(C67:C80)</f>
        <v>553117.2</v>
      </c>
      <c r="D66" s="42">
        <f t="shared" si="23"/>
        <v>543415.12</v>
      </c>
      <c r="E66" s="42">
        <f t="shared" si="23"/>
        <v>170100.23</v>
      </c>
      <c r="F66" s="42">
        <f t="shared" si="23"/>
        <v>526007.51</v>
      </c>
      <c r="G66" s="42">
        <f t="shared" si="23"/>
        <v>680755.05</v>
      </c>
      <c r="H66" s="42">
        <f t="shared" si="23"/>
        <v>697500.69</v>
      </c>
      <c r="I66" s="42">
        <f t="shared" si="23"/>
        <v>707294.68</v>
      </c>
      <c r="J66" s="42">
        <f t="shared" si="23"/>
        <v>486224.76</v>
      </c>
      <c r="K66" s="42">
        <f t="shared" si="23"/>
        <v>664289.63</v>
      </c>
      <c r="L66" s="42">
        <f t="shared" si="23"/>
        <v>298835.16</v>
      </c>
      <c r="M66" s="42">
        <f t="shared" si="23"/>
        <v>163552.57</v>
      </c>
      <c r="N66" s="32">
        <f>SUM(N67:N80)</f>
        <v>6302011.83</v>
      </c>
      <c r="P66" s="40"/>
    </row>
    <row r="67" spans="1:14" ht="18.75" customHeight="1">
      <c r="A67" s="17" t="s">
        <v>100</v>
      </c>
      <c r="B67" s="42">
        <v>169201.09</v>
      </c>
      <c r="C67" s="42">
        <v>159048.2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328249.29000000004</v>
      </c>
    </row>
    <row r="68" spans="1:14" ht="18.75" customHeight="1">
      <c r="A68" s="17" t="s">
        <v>101</v>
      </c>
      <c r="B68" s="42">
        <v>641718.14</v>
      </c>
      <c r="C68" s="42">
        <v>394069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1035787.14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543415.12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543415.12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170100.23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170100.23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526007.51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526007.51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680755.05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680755.05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534542.75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534542.75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162957.94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162957.94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707294.68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707294.68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486224.76</v>
      </c>
      <c r="K76" s="41">
        <v>0</v>
      </c>
      <c r="L76" s="41">
        <v>0</v>
      </c>
      <c r="M76" s="41">
        <v>0</v>
      </c>
      <c r="N76" s="32">
        <f t="shared" si="24"/>
        <v>486224.76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664289.63</v>
      </c>
      <c r="L77" s="41">
        <v>0</v>
      </c>
      <c r="M77" s="70"/>
      <c r="N77" s="29">
        <f t="shared" si="24"/>
        <v>664289.63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298835.16</v>
      </c>
      <c r="M78" s="41">
        <v>0</v>
      </c>
      <c r="N78" s="32">
        <f t="shared" si="24"/>
        <v>298835.16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163552.57</v>
      </c>
      <c r="N79" s="29">
        <f t="shared" si="24"/>
        <v>163552.57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1.960383434274503</v>
      </c>
      <c r="C84" s="52">
        <v>1.9488376062938695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1.708495734225825</v>
      </c>
      <c r="C85" s="52">
        <v>1.6040753341693506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1.579200007546336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2.0009222922717296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1.8418999933328888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1.4606000114250368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1.7178345915105455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1.6350870049389223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1.6566046164410768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1.8690055259647151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1.788045408924454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2.1231158163616675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2.0889999773211776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2015-06-24T17:54:31Z</dcterms:modified>
  <cp:category/>
  <cp:version/>
  <cp:contentType/>
  <cp:contentStatus/>
</cp:coreProperties>
</file>