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<sst xmlns="http://schemas.openxmlformats.org/spreadsheetml/2006/main" count="110" uniqueCount="108">
  <si>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</si>
  <si>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</si>
  <si>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</si>
  <si>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</si>
  <si>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</si>
  <si>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</si>
  <si>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</si>
  <si>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</si>
  <si>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</si>
  <si>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</si>
  <si>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</si>
  <si>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</si>
  <si>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</si>
  <si>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</si>
  <si>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</si>
  <si>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</si>
  <si>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</si>
  <si>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</si>
  <si>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</si>
  <si>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</si>
  <si>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</si>
  <si>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</si>
  <si>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</si>
  <si>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</si>
  <si>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</si>
  <si>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</si>
  <si>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</si>
  <si>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</si>
  <si>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</si>
  <si>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</si>
  <si>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</si>
  <si>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</si>
  <si>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</si>
  <si>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</si>
  <si>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</si>
  <si>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</si>
  <si>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</si>
  <si>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</si>
  <si>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</si>
  <si>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</si>
  <si>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</si>
  <si>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</si>
  <si>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</si>
  <si>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</si>
  <si>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</si>
  <si>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</si>
  <si>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</si>
  <si>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</si>
  <si>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</si>
  <si>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</si>
  <si>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</si>
  <si>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</si>
  <si>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</si>
  <si>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</si>
  <si>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</si>
  <si>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</si>
  <si>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</si>
  <si>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</si>
  <si>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</si>
  <si>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</si>
  <si>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</si>
  <si>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</si>
  <si>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</si>
  <si>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</si>
  <si>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</si>
  <si>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</si>
  <si>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</si>
  <si>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</si>
  <si>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</si>
  <si>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</si>
  <si>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</si>
  <si>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</si>
  <si>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</si>
  <si>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</si>
  <si>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</si>
  <si>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</si>
  <si>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</si>
  <si>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</si>
  <si>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</si>
  <si>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</si>
  <si>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</si>
  <si>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</si>
  <si>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</si>
  <si>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</si>
  <si>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</si>
  <si>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</si>
  <si>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</si>
  <si>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</si>
  <si>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</si>
  <si>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</si>
  <si>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</si>
  <si>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</si>
  <si>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</si>
  <si>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</si>
  <si>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</si>
  <si>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</si>
  <si>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</si>
  <si>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</si>
  <si>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</si>
  <si>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</si>
  <si>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</si>
  <si>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</si>
  <si>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</si>
  <si>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</si>
  <si>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</si>
  <si>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</si>
  <si>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</si>
  <si>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16/06/15 - VENCIMENTO 23/06/15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</si>
</sst>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507733</v>
      </c>
      <c r="C7" s="10">
        <f>C8+C20+C24</f>
        <v>377064</v>
      </c>
      <c r="D7" s="10">
        <f>D8+D20+D24</f>
        <v>366515</v>
      </c>
      <c r="E7" s="10">
        <f>E8+E20+E24</f>
        <v>67918</v>
      </c>
      <c r="F7" s="10">
        <f aca="true" t="shared" si="0" ref="F7:M7">F8+F20+F24</f>
        <v>296274</v>
      </c>
      <c r="G7" s="10">
        <f t="shared" si="0"/>
        <v>502191</v>
      </c>
      <c r="H7" s="10">
        <f t="shared" si="0"/>
        <v>470290</v>
      </c>
      <c r="I7" s="10">
        <f t="shared" si="0"/>
        <v>418046</v>
      </c>
      <c r="J7" s="10">
        <f t="shared" si="0"/>
        <v>298241</v>
      </c>
      <c r="K7" s="10">
        <f t="shared" si="0"/>
        <v>366747</v>
      </c>
      <c r="L7" s="10">
        <f t="shared" si="0"/>
        <v>154106</v>
      </c>
      <c r="M7" s="10">
        <f t="shared" si="0"/>
        <v>89805</v>
      </c>
      <c r="N7" s="10">
        <f>+N8+N20+N24</f>
        <v>3914930</v>
      </c>
      <c r="O7"/>
      <c r="P7" s="39"/>
    </row>
    <row r="8" spans="1:15" ht="18.75" customHeight="1">
      <c r="A8" s="11" t="s">
        <v>27</v>
      </c>
      <c r="B8" s="12">
        <f>+B9+B12+B16</f>
        <v>297408</v>
      </c>
      <c r="C8" s="12">
        <f>+C9+C12+C16</f>
        <v>229574</v>
      </c>
      <c r="D8" s="12">
        <f>+D9+D12+D16</f>
        <v>239458</v>
      </c>
      <c r="E8" s="12">
        <f>+E9+E12+E16</f>
        <v>42008</v>
      </c>
      <c r="F8" s="12">
        <f aca="true" t="shared" si="1" ref="F8:M8">+F9+F12+F16</f>
        <v>182530</v>
      </c>
      <c r="G8" s="12">
        <f t="shared" si="1"/>
        <v>311091</v>
      </c>
      <c r="H8" s="12">
        <f t="shared" si="1"/>
        <v>278469</v>
      </c>
      <c r="I8" s="12">
        <f t="shared" si="1"/>
        <v>252610</v>
      </c>
      <c r="J8" s="12">
        <f t="shared" si="1"/>
        <v>182578</v>
      </c>
      <c r="K8" s="12">
        <f t="shared" si="1"/>
        <v>210424</v>
      </c>
      <c r="L8" s="12">
        <f t="shared" si="1"/>
        <v>94902</v>
      </c>
      <c r="M8" s="12">
        <f t="shared" si="1"/>
        <v>58243</v>
      </c>
      <c r="N8" s="12">
        <f>SUM(B8:M8)</f>
        <v>2379295</v>
      </c>
      <c r="O8"/>
    </row>
    <row r="9" spans="1:15" ht="18.75" customHeight="1">
      <c r="A9" s="13" t="s">
        <v>4</v>
      </c>
      <c r="B9" s="14">
        <v>23769</v>
      </c>
      <c r="C9" s="14">
        <v>24030</v>
      </c>
      <c r="D9" s="14">
        <v>14906</v>
      </c>
      <c r="E9" s="14">
        <v>3321</v>
      </c>
      <c r="F9" s="14">
        <v>12069</v>
      </c>
      <c r="G9" s="14">
        <v>23415</v>
      </c>
      <c r="H9" s="14">
        <v>30099</v>
      </c>
      <c r="I9" s="14">
        <v>13956</v>
      </c>
      <c r="J9" s="14">
        <v>18199</v>
      </c>
      <c r="K9" s="14">
        <v>14686</v>
      </c>
      <c r="L9" s="14">
        <v>10994</v>
      </c>
      <c r="M9" s="14">
        <v>6404</v>
      </c>
      <c r="N9" s="12">
        <f aca="true" t="shared" si="2" ref="N9:N19">SUM(B9:M9)</f>
        <v>195848</v>
      </c>
      <c r="O9"/>
    </row>
    <row r="10" spans="1:15" ht="18.75" customHeight="1">
      <c r="A10" s="15" t="s">
        <v>5</v>
      </c>
      <c r="B10" s="14">
        <f>+B9-B11</f>
        <v>23769</v>
      </c>
      <c r="C10" s="14">
        <f>+C9-C11</f>
        <v>24030</v>
      </c>
      <c r="D10" s="14">
        <f>+D9-D11</f>
        <v>14906</v>
      </c>
      <c r="E10" s="14">
        <f>+E9-E11</f>
        <v>3321</v>
      </c>
      <c r="F10" s="14">
        <f aca="true" t="shared" si="3" ref="F10:M10">+F9-F11</f>
        <v>12069</v>
      </c>
      <c r="G10" s="14">
        <f t="shared" si="3"/>
        <v>23415</v>
      </c>
      <c r="H10" s="14">
        <f t="shared" si="3"/>
        <v>30099</v>
      </c>
      <c r="I10" s="14">
        <f t="shared" si="3"/>
        <v>13956</v>
      </c>
      <c r="J10" s="14">
        <f t="shared" si="3"/>
        <v>18199</v>
      </c>
      <c r="K10" s="14">
        <f t="shared" si="3"/>
        <v>14686</v>
      </c>
      <c r="L10" s="14">
        <f t="shared" si="3"/>
        <v>10994</v>
      </c>
      <c r="M10" s="14">
        <f t="shared" si="3"/>
        <v>6404</v>
      </c>
      <c r="N10" s="12">
        <f t="shared" si="2"/>
        <v>195848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210864</v>
      </c>
      <c r="C12" s="14">
        <f>C13+C14+C15</f>
        <v>161970</v>
      </c>
      <c r="D12" s="14">
        <f>D13+D14+D15</f>
        <v>187966</v>
      </c>
      <c r="E12" s="14">
        <f>E13+E14+E15</f>
        <v>31195</v>
      </c>
      <c r="F12" s="14">
        <f aca="true" t="shared" si="4" ref="F12:M12">F13+F14+F15</f>
        <v>136053</v>
      </c>
      <c r="G12" s="14">
        <f t="shared" si="4"/>
        <v>233916</v>
      </c>
      <c r="H12" s="14">
        <f t="shared" si="4"/>
        <v>202656</v>
      </c>
      <c r="I12" s="14">
        <f t="shared" si="4"/>
        <v>194959</v>
      </c>
      <c r="J12" s="14">
        <f t="shared" si="4"/>
        <v>133674</v>
      </c>
      <c r="K12" s="14">
        <f t="shared" si="4"/>
        <v>154358</v>
      </c>
      <c r="L12" s="14">
        <f t="shared" si="4"/>
        <v>70486</v>
      </c>
      <c r="M12" s="14">
        <f t="shared" si="4"/>
        <v>43720</v>
      </c>
      <c r="N12" s="12">
        <f t="shared" si="2"/>
        <v>1761817</v>
      </c>
      <c r="O12"/>
    </row>
    <row r="13" spans="1:15" ht="18.75" customHeight="1">
      <c r="A13" s="15" t="s">
        <v>7</v>
      </c>
      <c r="B13" s="14">
        <v>101329</v>
      </c>
      <c r="C13" s="14">
        <v>78625</v>
      </c>
      <c r="D13" s="14">
        <v>88792</v>
      </c>
      <c r="E13" s="14">
        <v>14919</v>
      </c>
      <c r="F13" s="14">
        <v>63725</v>
      </c>
      <c r="G13" s="14">
        <v>111859</v>
      </c>
      <c r="H13" s="14">
        <v>101506</v>
      </c>
      <c r="I13" s="14">
        <v>96980</v>
      </c>
      <c r="J13" s="14">
        <v>64423</v>
      </c>
      <c r="K13" s="14">
        <v>74649</v>
      </c>
      <c r="L13" s="14">
        <v>33830</v>
      </c>
      <c r="M13" s="14">
        <v>20573</v>
      </c>
      <c r="N13" s="12">
        <f t="shared" si="2"/>
        <v>851210</v>
      </c>
      <c r="O13"/>
    </row>
    <row r="14" spans="1:15" ht="18.75" customHeight="1">
      <c r="A14" s="15" t="s">
        <v>8</v>
      </c>
      <c r="B14" s="14">
        <v>100280</v>
      </c>
      <c r="C14" s="14">
        <v>73205</v>
      </c>
      <c r="D14" s="14">
        <v>91298</v>
      </c>
      <c r="E14" s="14">
        <v>14400</v>
      </c>
      <c r="F14" s="14">
        <v>63934</v>
      </c>
      <c r="G14" s="14">
        <v>106784</v>
      </c>
      <c r="H14" s="14">
        <v>89936</v>
      </c>
      <c r="I14" s="14">
        <v>90934</v>
      </c>
      <c r="J14" s="14">
        <v>62649</v>
      </c>
      <c r="K14" s="14">
        <v>73172</v>
      </c>
      <c r="L14" s="14">
        <v>33269</v>
      </c>
      <c r="M14" s="14">
        <v>21576</v>
      </c>
      <c r="N14" s="12">
        <f t="shared" si="2"/>
        <v>821437</v>
      </c>
      <c r="O14"/>
    </row>
    <row r="15" spans="1:15" ht="18.75" customHeight="1">
      <c r="A15" s="15" t="s">
        <v>9</v>
      </c>
      <c r="B15" s="14">
        <v>9255</v>
      </c>
      <c r="C15" s="14">
        <v>10140</v>
      </c>
      <c r="D15" s="14">
        <v>7876</v>
      </c>
      <c r="E15" s="14">
        <v>1876</v>
      </c>
      <c r="F15" s="14">
        <v>8394</v>
      </c>
      <c r="G15" s="14">
        <v>15273</v>
      </c>
      <c r="H15" s="14">
        <v>11214</v>
      </c>
      <c r="I15" s="14">
        <v>7045</v>
      </c>
      <c r="J15" s="14">
        <v>6602</v>
      </c>
      <c r="K15" s="14">
        <v>6537</v>
      </c>
      <c r="L15" s="14">
        <v>3387</v>
      </c>
      <c r="M15" s="14">
        <v>1571</v>
      </c>
      <c r="N15" s="12">
        <f t="shared" si="2"/>
        <v>89170</v>
      </c>
      <c r="O15"/>
    </row>
    <row r="16" spans="1:14" ht="18.75" customHeight="1">
      <c r="A16" s="16" t="s">
        <v>26</v>
      </c>
      <c r="B16" s="14">
        <f>B17+B18+B19</f>
        <v>62775</v>
      </c>
      <c r="C16" s="14">
        <f>C17+C18+C19</f>
        <v>43574</v>
      </c>
      <c r="D16" s="14">
        <f>D17+D18+D19</f>
        <v>36586</v>
      </c>
      <c r="E16" s="14">
        <f>E17+E18+E19</f>
        <v>7492</v>
      </c>
      <c r="F16" s="14">
        <f aca="true" t="shared" si="5" ref="F16:M16">F17+F18+F19</f>
        <v>34408</v>
      </c>
      <c r="G16" s="14">
        <f t="shared" si="5"/>
        <v>53760</v>
      </c>
      <c r="H16" s="14">
        <f t="shared" si="5"/>
        <v>45714</v>
      </c>
      <c r="I16" s="14">
        <f t="shared" si="5"/>
        <v>43695</v>
      </c>
      <c r="J16" s="14">
        <f t="shared" si="5"/>
        <v>30705</v>
      </c>
      <c r="K16" s="14">
        <f t="shared" si="5"/>
        <v>41380</v>
      </c>
      <c r="L16" s="14">
        <f t="shared" si="5"/>
        <v>13422</v>
      </c>
      <c r="M16" s="14">
        <f t="shared" si="5"/>
        <v>8119</v>
      </c>
      <c r="N16" s="12">
        <f t="shared" si="2"/>
        <v>421630</v>
      </c>
    </row>
    <row r="17" spans="1:15" ht="18.75" customHeight="1">
      <c r="A17" s="15" t="s">
        <v>23</v>
      </c>
      <c r="B17" s="14">
        <v>7783</v>
      </c>
      <c r="C17" s="14">
        <v>6050</v>
      </c>
      <c r="D17" s="14">
        <v>5149</v>
      </c>
      <c r="E17" s="14">
        <v>1034</v>
      </c>
      <c r="F17" s="14">
        <v>4782</v>
      </c>
      <c r="G17" s="14">
        <v>9085</v>
      </c>
      <c r="H17" s="14">
        <v>7814</v>
      </c>
      <c r="I17" s="14">
        <v>6980</v>
      </c>
      <c r="J17" s="14">
        <v>4870</v>
      </c>
      <c r="K17" s="14">
        <v>5932</v>
      </c>
      <c r="L17" s="14">
        <v>2330</v>
      </c>
      <c r="M17" s="14">
        <v>1223</v>
      </c>
      <c r="N17" s="12">
        <f t="shared" si="2"/>
        <v>63032</v>
      </c>
      <c r="O17"/>
    </row>
    <row r="18" spans="1:15" ht="18.75" customHeight="1">
      <c r="A18" s="15" t="s">
        <v>24</v>
      </c>
      <c r="B18" s="14">
        <v>1992</v>
      </c>
      <c r="C18" s="14">
        <v>1098</v>
      </c>
      <c r="D18" s="14">
        <v>1768</v>
      </c>
      <c r="E18" s="14">
        <v>266</v>
      </c>
      <c r="F18" s="14">
        <v>1319</v>
      </c>
      <c r="G18" s="14">
        <v>1897</v>
      </c>
      <c r="H18" s="14">
        <v>1932</v>
      </c>
      <c r="I18" s="14">
        <v>1703</v>
      </c>
      <c r="J18" s="14">
        <v>1160</v>
      </c>
      <c r="K18" s="14">
        <v>2082</v>
      </c>
      <c r="L18" s="14">
        <v>552</v>
      </c>
      <c r="M18" s="14">
        <v>309</v>
      </c>
      <c r="N18" s="12">
        <f t="shared" si="2"/>
        <v>16078</v>
      </c>
      <c r="O18"/>
    </row>
    <row r="19" spans="1:15" ht="18.75" customHeight="1">
      <c r="A19" s="15" t="s">
        <v>25</v>
      </c>
      <c r="B19" s="14">
        <v>53000</v>
      </c>
      <c r="C19" s="14">
        <v>36426</v>
      </c>
      <c r="D19" s="14">
        <v>29669</v>
      </c>
      <c r="E19" s="14">
        <v>6192</v>
      </c>
      <c r="F19" s="14">
        <v>28307</v>
      </c>
      <c r="G19" s="14">
        <v>42778</v>
      </c>
      <c r="H19" s="14">
        <v>35968</v>
      </c>
      <c r="I19" s="14">
        <v>35012</v>
      </c>
      <c r="J19" s="14">
        <v>24675</v>
      </c>
      <c r="K19" s="14">
        <v>33366</v>
      </c>
      <c r="L19" s="14">
        <v>10540</v>
      </c>
      <c r="M19" s="14">
        <v>6587</v>
      </c>
      <c r="N19" s="12">
        <f t="shared" si="2"/>
        <v>342520</v>
      </c>
      <c r="O19"/>
    </row>
    <row r="20" spans="1:15" ht="18.75" customHeight="1">
      <c r="A20" s="17" t="s">
        <v>10</v>
      </c>
      <c r="B20" s="18">
        <f>B21+B22+B23</f>
        <v>150842</v>
      </c>
      <c r="C20" s="18">
        <f>C21+C22+C23</f>
        <v>94971</v>
      </c>
      <c r="D20" s="18">
        <f>D21+D22+D23</f>
        <v>83648</v>
      </c>
      <c r="E20" s="18">
        <f>E21+E22+E23</f>
        <v>15257</v>
      </c>
      <c r="F20" s="18">
        <f aca="true" t="shared" si="6" ref="F20:M20">F21+F22+F23</f>
        <v>69532</v>
      </c>
      <c r="G20" s="18">
        <f t="shared" si="6"/>
        <v>119276</v>
      </c>
      <c r="H20" s="18">
        <f t="shared" si="6"/>
        <v>127018</v>
      </c>
      <c r="I20" s="18">
        <f t="shared" si="6"/>
        <v>121257</v>
      </c>
      <c r="J20" s="18">
        <f t="shared" si="6"/>
        <v>78626</v>
      </c>
      <c r="K20" s="18">
        <f t="shared" si="6"/>
        <v>120752</v>
      </c>
      <c r="L20" s="18">
        <f t="shared" si="6"/>
        <v>46891</v>
      </c>
      <c r="M20" s="18">
        <f t="shared" si="6"/>
        <v>26282</v>
      </c>
      <c r="N20" s="12">
        <f aca="true" t="shared" si="7" ref="N20:N26">SUM(B20:M20)</f>
        <v>1054352</v>
      </c>
      <c r="O20"/>
    </row>
    <row r="21" spans="1:15" ht="18.75" customHeight="1">
      <c r="A21" s="13" t="s">
        <v>11</v>
      </c>
      <c r="B21" s="14">
        <v>79315</v>
      </c>
      <c r="C21" s="14">
        <v>53438</v>
      </c>
      <c r="D21" s="14">
        <v>45742</v>
      </c>
      <c r="E21" s="14">
        <v>8424</v>
      </c>
      <c r="F21" s="14">
        <v>37570</v>
      </c>
      <c r="G21" s="14">
        <v>66798</v>
      </c>
      <c r="H21" s="14">
        <v>72569</v>
      </c>
      <c r="I21" s="14">
        <v>67295</v>
      </c>
      <c r="J21" s="14">
        <v>42927</v>
      </c>
      <c r="K21" s="14">
        <v>64470</v>
      </c>
      <c r="L21" s="14">
        <v>24906</v>
      </c>
      <c r="M21" s="14">
        <v>13800</v>
      </c>
      <c r="N21" s="12">
        <f t="shared" si="7"/>
        <v>577254</v>
      </c>
      <c r="O21"/>
    </row>
    <row r="22" spans="1:15" ht="18.75" customHeight="1">
      <c r="A22" s="13" t="s">
        <v>12</v>
      </c>
      <c r="B22" s="14">
        <v>66449</v>
      </c>
      <c r="C22" s="14">
        <v>37232</v>
      </c>
      <c r="D22" s="14">
        <v>34928</v>
      </c>
      <c r="E22" s="14">
        <v>6135</v>
      </c>
      <c r="F22" s="14">
        <v>28619</v>
      </c>
      <c r="G22" s="14">
        <v>46577</v>
      </c>
      <c r="H22" s="14">
        <v>49623</v>
      </c>
      <c r="I22" s="14">
        <v>50085</v>
      </c>
      <c r="J22" s="14">
        <v>32711</v>
      </c>
      <c r="K22" s="14">
        <v>52236</v>
      </c>
      <c r="L22" s="14">
        <v>20342</v>
      </c>
      <c r="M22" s="14">
        <v>11709</v>
      </c>
      <c r="N22" s="12">
        <f t="shared" si="7"/>
        <v>436646</v>
      </c>
      <c r="O22"/>
    </row>
    <row r="23" spans="1:15" ht="18.75" customHeight="1">
      <c r="A23" s="13" t="s">
        <v>13</v>
      </c>
      <c r="B23" s="14">
        <v>5078</v>
      </c>
      <c r="C23" s="14">
        <v>4301</v>
      </c>
      <c r="D23" s="14">
        <v>2978</v>
      </c>
      <c r="E23" s="14">
        <v>698</v>
      </c>
      <c r="F23" s="14">
        <v>3343</v>
      </c>
      <c r="G23" s="14">
        <v>5901</v>
      </c>
      <c r="H23" s="14">
        <v>4826</v>
      </c>
      <c r="I23" s="14">
        <v>3877</v>
      </c>
      <c r="J23" s="14">
        <v>2988</v>
      </c>
      <c r="K23" s="14">
        <v>4046</v>
      </c>
      <c r="L23" s="14">
        <v>1643</v>
      </c>
      <c r="M23" s="14">
        <v>773</v>
      </c>
      <c r="N23" s="12">
        <f t="shared" si="7"/>
        <v>40452</v>
      </c>
      <c r="O23"/>
    </row>
    <row r="24" spans="1:15" ht="18.75" customHeight="1">
      <c r="A24" s="17" t="s">
        <v>14</v>
      </c>
      <c r="B24" s="14">
        <f>B25+B26</f>
        <v>59483</v>
      </c>
      <c r="C24" s="14">
        <f>C25+C26</f>
        <v>52519</v>
      </c>
      <c r="D24" s="14">
        <f>D25+D26</f>
        <v>43409</v>
      </c>
      <c r="E24" s="14">
        <f>E25+E26</f>
        <v>10653</v>
      </c>
      <c r="F24" s="14">
        <f aca="true" t="shared" si="8" ref="F24:M24">F25+F26</f>
        <v>44212</v>
      </c>
      <c r="G24" s="14">
        <f t="shared" si="8"/>
        <v>71824</v>
      </c>
      <c r="H24" s="14">
        <f t="shared" si="8"/>
        <v>64803</v>
      </c>
      <c r="I24" s="14">
        <f t="shared" si="8"/>
        <v>44179</v>
      </c>
      <c r="J24" s="14">
        <f t="shared" si="8"/>
        <v>37037</v>
      </c>
      <c r="K24" s="14">
        <f t="shared" si="8"/>
        <v>35571</v>
      </c>
      <c r="L24" s="14">
        <f t="shared" si="8"/>
        <v>12313</v>
      </c>
      <c r="M24" s="14">
        <f t="shared" si="8"/>
        <v>5280</v>
      </c>
      <c r="N24" s="12">
        <f t="shared" si="7"/>
        <v>481283</v>
      </c>
      <c r="O24"/>
    </row>
    <row r="25" spans="1:15" ht="18.75" customHeight="1">
      <c r="A25" s="13" t="s">
        <v>15</v>
      </c>
      <c r="B25" s="14">
        <v>38069</v>
      </c>
      <c r="C25" s="14">
        <v>33612</v>
      </c>
      <c r="D25" s="14">
        <v>27782</v>
      </c>
      <c r="E25" s="14">
        <v>6818</v>
      </c>
      <c r="F25" s="14">
        <v>28296</v>
      </c>
      <c r="G25" s="14">
        <v>45967</v>
      </c>
      <c r="H25" s="14">
        <v>41474</v>
      </c>
      <c r="I25" s="14">
        <v>28275</v>
      </c>
      <c r="J25" s="14">
        <v>23704</v>
      </c>
      <c r="K25" s="14">
        <v>22765</v>
      </c>
      <c r="L25" s="14">
        <v>7880</v>
      </c>
      <c r="M25" s="14">
        <v>3379</v>
      </c>
      <c r="N25" s="12">
        <f t="shared" si="7"/>
        <v>308021</v>
      </c>
      <c r="O25"/>
    </row>
    <row r="26" spans="1:15" ht="18.75" customHeight="1">
      <c r="A26" s="13" t="s">
        <v>16</v>
      </c>
      <c r="B26" s="14">
        <v>21414</v>
      </c>
      <c r="C26" s="14">
        <v>18907</v>
      </c>
      <c r="D26" s="14">
        <v>15627</v>
      </c>
      <c r="E26" s="14">
        <v>3835</v>
      </c>
      <c r="F26" s="14">
        <v>15916</v>
      </c>
      <c r="G26" s="14">
        <v>25857</v>
      </c>
      <c r="H26" s="14">
        <v>23329</v>
      </c>
      <c r="I26" s="14">
        <v>15904</v>
      </c>
      <c r="J26" s="14">
        <v>13333</v>
      </c>
      <c r="K26" s="14">
        <v>12806</v>
      </c>
      <c r="L26" s="14">
        <v>4433</v>
      </c>
      <c r="M26" s="14">
        <v>1901</v>
      </c>
      <c r="N26" s="12">
        <f t="shared" si="7"/>
        <v>173262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0.9950138190741984</v>
      </c>
      <c r="C32" s="23">
        <f aca="true" t="shared" si="9" ref="C32:M32">(((+C$8+C$20)*C$29)+(C$24*C$30))/C$7</f>
        <v>0.9921304513292173</v>
      </c>
      <c r="D32" s="23">
        <f t="shared" si="9"/>
        <v>1</v>
      </c>
      <c r="E32" s="23">
        <f t="shared" si="9"/>
        <v>0.9903693542212669</v>
      </c>
      <c r="F32" s="23">
        <f t="shared" si="9"/>
        <v>1</v>
      </c>
      <c r="G32" s="23">
        <f t="shared" si="9"/>
        <v>1</v>
      </c>
      <c r="H32" s="23">
        <f t="shared" si="9"/>
        <v>0.9958661889472452</v>
      </c>
      <c r="I32" s="23">
        <f t="shared" si="9"/>
        <v>0.9957939456423457</v>
      </c>
      <c r="J32" s="23">
        <f t="shared" si="9"/>
        <v>0.9975659778501279</v>
      </c>
      <c r="K32" s="23">
        <f t="shared" si="9"/>
        <v>0.9981183829724578</v>
      </c>
      <c r="L32" s="23">
        <f t="shared" si="9"/>
        <v>0.9977468326995704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1.7551048754649785</v>
      </c>
      <c r="C35" s="26">
        <f>C32*C34</f>
        <v>1.690887928200385</v>
      </c>
      <c r="D35" s="26">
        <f>D32*D34</f>
        <v>1.5792</v>
      </c>
      <c r="E35" s="26">
        <f>E32*E34</f>
        <v>2.0007441693978034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1.69725474582279</v>
      </c>
      <c r="I35" s="26">
        <f t="shared" si="10"/>
        <v>1.6567023873651705</v>
      </c>
      <c r="J35" s="26">
        <f t="shared" si="10"/>
        <v>1.8691393726977845</v>
      </c>
      <c r="K35" s="26">
        <f t="shared" si="10"/>
        <v>1.7881290830951582</v>
      </c>
      <c r="L35" s="26">
        <f t="shared" si="10"/>
        <v>2.123005710618146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-0.0043975672</v>
      </c>
      <c r="C36" s="26">
        <v>-0.0055559268</v>
      </c>
      <c r="D36" s="26">
        <v>-0.00518616</v>
      </c>
      <c r="E36" s="26">
        <v>-0.0007327954</v>
      </c>
      <c r="F36" s="26">
        <v>-0.003537</v>
      </c>
      <c r="G36" s="26">
        <v>-0.00328872</v>
      </c>
      <c r="H36" s="26">
        <v>-0.0037712263</v>
      </c>
      <c r="I36" s="26">
        <v>-0.0017468173</v>
      </c>
      <c r="J36" s="26">
        <v>-0.0004203647</v>
      </c>
      <c r="K36" s="26">
        <v>-0.0015170949</v>
      </c>
      <c r="L36" s="26">
        <v>0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1284</v>
      </c>
      <c r="G38" s="65">
        <f t="shared" si="11"/>
        <v>1823.2800000000002</v>
      </c>
      <c r="H38" s="65">
        <f t="shared" si="11"/>
        <v>2088.6400000000003</v>
      </c>
      <c r="I38" s="65">
        <f t="shared" si="11"/>
        <v>838.88</v>
      </c>
      <c r="J38" s="65">
        <f t="shared" si="11"/>
        <v>149.8</v>
      </c>
      <c r="K38" s="65">
        <f t="shared" si="11"/>
        <v>676.24</v>
      </c>
      <c r="L38" s="65">
        <f t="shared" si="11"/>
        <v>0</v>
      </c>
      <c r="M38" s="65">
        <f t="shared" si="11"/>
        <v>710.48</v>
      </c>
      <c r="N38" s="28">
        <f>SUM(B38:M38)</f>
        <v>14787.399999999998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19</v>
      </c>
      <c r="F39" s="67">
        <v>300</v>
      </c>
      <c r="G39" s="67">
        <v>426</v>
      </c>
      <c r="H39" s="67">
        <v>488</v>
      </c>
      <c r="I39" s="67">
        <v>196</v>
      </c>
      <c r="J39" s="67">
        <v>35</v>
      </c>
      <c r="K39" s="67">
        <v>158</v>
      </c>
      <c r="L39" s="67">
        <v>0</v>
      </c>
      <c r="M39" s="67">
        <v>166</v>
      </c>
      <c r="N39" s="12">
        <f>SUM(B39:M39)</f>
        <v>3455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891374.2737473024</v>
      </c>
      <c r="C42" s="69">
        <f aca="true" t="shared" si="12" ref="C42:M42">C43+C44+C45+C46</f>
        <v>637973.2657760348</v>
      </c>
      <c r="D42" s="69">
        <f t="shared" si="12"/>
        <v>588410.8525676001</v>
      </c>
      <c r="E42" s="69">
        <f t="shared" si="12"/>
        <v>135918.09249918282</v>
      </c>
      <c r="F42" s="69">
        <f t="shared" si="12"/>
        <v>545943.159462</v>
      </c>
      <c r="G42" s="69">
        <f t="shared" si="12"/>
        <v>733671.8890144799</v>
      </c>
      <c r="H42" s="69">
        <f t="shared" si="12"/>
        <v>798517.0043963729</v>
      </c>
      <c r="I42" s="69">
        <f t="shared" si="12"/>
        <v>692686.4362434642</v>
      </c>
      <c r="J42" s="69">
        <f t="shared" si="12"/>
        <v>557478.4256642673</v>
      </c>
      <c r="K42" s="69">
        <f t="shared" si="12"/>
        <v>655910.8268346097</v>
      </c>
      <c r="L42" s="69">
        <f t="shared" si="12"/>
        <v>327167.91804052005</v>
      </c>
      <c r="M42" s="69">
        <f t="shared" si="12"/>
        <v>187704.893696</v>
      </c>
      <c r="N42" s="69">
        <f>N43+N44+N45+N46</f>
        <v>6752757.037941832</v>
      </c>
    </row>
    <row r="43" spans="1:14" ht="18.75" customHeight="1">
      <c r="A43" s="66" t="s">
        <v>94</v>
      </c>
      <c r="B43" s="63">
        <f aca="true" t="shared" si="13" ref="B43:H43">B35*B7</f>
        <v>891124.6637344599</v>
      </c>
      <c r="C43" s="63">
        <f t="shared" si="13"/>
        <v>637572.96575895</v>
      </c>
      <c r="D43" s="63">
        <f t="shared" si="13"/>
        <v>578800.488</v>
      </c>
      <c r="E43" s="63">
        <f t="shared" si="13"/>
        <v>135886.54249716</v>
      </c>
      <c r="F43" s="63">
        <f t="shared" si="13"/>
        <v>545707.0806</v>
      </c>
      <c r="G43" s="63">
        <f t="shared" si="13"/>
        <v>733500.1745999999</v>
      </c>
      <c r="H43" s="63">
        <f t="shared" si="13"/>
        <v>798201.9344129999</v>
      </c>
      <c r="I43" s="63">
        <f>I35*I7</f>
        <v>692577.80622846</v>
      </c>
      <c r="J43" s="63">
        <f>J35*J7</f>
        <v>557453.9956527599</v>
      </c>
      <c r="K43" s="63">
        <f>K35*K7</f>
        <v>655790.9768379</v>
      </c>
      <c r="L43" s="63">
        <f>L35*L7</f>
        <v>327167.91804052005</v>
      </c>
      <c r="M43" s="63">
        <f>M35*M7</f>
        <v>187602.645</v>
      </c>
      <c r="N43" s="65">
        <f>SUM(B43:M43)</f>
        <v>6741387.191363208</v>
      </c>
    </row>
    <row r="44" spans="1:14" ht="18.75" customHeight="1">
      <c r="A44" s="66" t="s">
        <v>95</v>
      </c>
      <c r="B44" s="63">
        <f aca="true" t="shared" si="14" ref="B44:M44">B36*B7</f>
        <v>-2232.7899871576</v>
      </c>
      <c r="C44" s="63">
        <f t="shared" si="14"/>
        <v>-2094.9399829152003</v>
      </c>
      <c r="D44" s="63">
        <f t="shared" si="14"/>
        <v>-1900.8054324000002</v>
      </c>
      <c r="E44" s="63">
        <f t="shared" si="14"/>
        <v>-49.7699979772</v>
      </c>
      <c r="F44" s="63">
        <f t="shared" si="14"/>
        <v>-1047.9211380000002</v>
      </c>
      <c r="G44" s="63">
        <f t="shared" si="14"/>
        <v>-1651.56558552</v>
      </c>
      <c r="H44" s="63">
        <f t="shared" si="14"/>
        <v>-1773.570016627</v>
      </c>
      <c r="I44" s="63">
        <f t="shared" si="14"/>
        <v>-730.2499849958</v>
      </c>
      <c r="J44" s="63">
        <f t="shared" si="14"/>
        <v>-125.3699884927</v>
      </c>
      <c r="K44" s="63">
        <f t="shared" si="14"/>
        <v>-556.3900032903</v>
      </c>
      <c r="L44" s="63">
        <f t="shared" si="14"/>
        <v>0</v>
      </c>
      <c r="M44" s="63">
        <f t="shared" si="14"/>
        <v>-608.231304</v>
      </c>
      <c r="N44" s="28">
        <f>SUM(B44:M44)</f>
        <v>-12771.603421375801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1284</v>
      </c>
      <c r="G45" s="63">
        <f t="shared" si="15"/>
        <v>1823.2800000000002</v>
      </c>
      <c r="H45" s="63">
        <f t="shared" si="15"/>
        <v>2088.6400000000003</v>
      </c>
      <c r="I45" s="63">
        <f t="shared" si="15"/>
        <v>838.88</v>
      </c>
      <c r="J45" s="63">
        <f t="shared" si="15"/>
        <v>149.8</v>
      </c>
      <c r="K45" s="63">
        <f t="shared" si="15"/>
        <v>676.24</v>
      </c>
      <c r="L45" s="63">
        <f t="shared" si="15"/>
        <v>0</v>
      </c>
      <c r="M45" s="63">
        <f t="shared" si="15"/>
        <v>710.48</v>
      </c>
      <c r="N45" s="65">
        <f>SUM(B45:M45)</f>
        <v>14787.399999999998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  <c r="N47" s="60"/>
    </row>
    <row r="48" spans="1:16" ht="18.75" customHeight="1">
      <c r="A48" s="2" t="s">
        <v>105</v>
      </c>
      <c r="B48" s="28">
        <f>+B49+B52+B60+B61</f>
        <v>-84175.9</v>
      </c>
      <c r="C48" s="28">
        <f aca="true" t="shared" si="16" ref="C48:M48">+C49+C52+C60+C61</f>
        <v>-84224.84</v>
      </c>
      <c r="D48" s="28">
        <f t="shared" si="16"/>
        <v>-52273.72</v>
      </c>
      <c r="E48" s="28">
        <f t="shared" si="16"/>
        <v>-12269.78</v>
      </c>
      <c r="F48" s="28">
        <f t="shared" si="16"/>
        <v>-43140.3</v>
      </c>
      <c r="G48" s="28">
        <f t="shared" si="16"/>
        <v>-82847.02</v>
      </c>
      <c r="H48" s="28">
        <f t="shared" si="16"/>
        <v>-106266.7</v>
      </c>
      <c r="I48" s="28">
        <f t="shared" si="16"/>
        <v>-51156.44</v>
      </c>
      <c r="J48" s="28">
        <f t="shared" si="16"/>
        <v>-76870.74</v>
      </c>
      <c r="K48" s="28">
        <f t="shared" si="16"/>
        <v>-55925.44</v>
      </c>
      <c r="L48" s="28">
        <f t="shared" si="16"/>
        <v>-39835.76</v>
      </c>
      <c r="M48" s="28">
        <f t="shared" si="16"/>
        <v>-22465.36</v>
      </c>
      <c r="N48" s="28">
        <f>+N49+N52+N60+N61</f>
        <v>-711452</v>
      </c>
      <c r="P48" s="40"/>
    </row>
    <row r="49" spans="1:16" ht="18.75" customHeight="1">
      <c r="A49" s="17" t="s">
        <v>49</v>
      </c>
      <c r="B49" s="29">
        <f>B50+B51</f>
        <v>-83191.5</v>
      </c>
      <c r="C49" s="29">
        <f>C50+C51</f>
        <v>-84105</v>
      </c>
      <c r="D49" s="29">
        <f>D50+D51</f>
        <v>-52171</v>
      </c>
      <c r="E49" s="29">
        <f>E50+E51</f>
        <v>-11623.5</v>
      </c>
      <c r="F49" s="29">
        <f aca="true" t="shared" si="17" ref="F49:M49">F50+F51</f>
        <v>-42241.5</v>
      </c>
      <c r="G49" s="29">
        <f t="shared" si="17"/>
        <v>-81952.5</v>
      </c>
      <c r="H49" s="29">
        <f t="shared" si="17"/>
        <v>-105346.5</v>
      </c>
      <c r="I49" s="29">
        <f t="shared" si="17"/>
        <v>-48846</v>
      </c>
      <c r="J49" s="29">
        <f t="shared" si="17"/>
        <v>-63696.5</v>
      </c>
      <c r="K49" s="29">
        <f t="shared" si="17"/>
        <v>-51401</v>
      </c>
      <c r="L49" s="29">
        <f t="shared" si="17"/>
        <v>-38479</v>
      </c>
      <c r="M49" s="29">
        <f t="shared" si="17"/>
        <v>-22414</v>
      </c>
      <c r="N49" s="28">
        <f aca="true" t="shared" si="18" ref="N49:N61">SUM(B49:M49)</f>
        <v>-685468</v>
      </c>
      <c r="P49" s="40"/>
    </row>
    <row r="50" spans="1:16" ht="18.75" customHeight="1">
      <c r="A50" s="13" t="s">
        <v>50</v>
      </c>
      <c r="B50" s="20">
        <f>ROUND(-B9*$D$3,2)</f>
        <v>-83191.5</v>
      </c>
      <c r="C50" s="20">
        <f>ROUND(-C9*$D$3,2)</f>
        <v>-84105</v>
      </c>
      <c r="D50" s="20">
        <f>ROUND(-D9*$D$3,2)</f>
        <v>-52171</v>
      </c>
      <c r="E50" s="20">
        <f>ROUND(-E9*$D$3,2)</f>
        <v>-11623.5</v>
      </c>
      <c r="F50" s="20">
        <f aca="true" t="shared" si="19" ref="F50:M50">ROUND(-F9*$D$3,2)</f>
        <v>-42241.5</v>
      </c>
      <c r="G50" s="20">
        <f t="shared" si="19"/>
        <v>-81952.5</v>
      </c>
      <c r="H50" s="20">
        <f t="shared" si="19"/>
        <v>-105346.5</v>
      </c>
      <c r="I50" s="20">
        <f t="shared" si="19"/>
        <v>-48846</v>
      </c>
      <c r="J50" s="20">
        <f t="shared" si="19"/>
        <v>-63696.5</v>
      </c>
      <c r="K50" s="20">
        <f t="shared" si="19"/>
        <v>-51401</v>
      </c>
      <c r="L50" s="20">
        <f t="shared" si="19"/>
        <v>-38479</v>
      </c>
      <c r="M50" s="20">
        <f t="shared" si="19"/>
        <v>-22414</v>
      </c>
      <c r="N50" s="54">
        <f t="shared" si="18"/>
        <v>-685468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-898.8</v>
      </c>
      <c r="G52" s="29">
        <f t="shared" si="21"/>
        <v>-894.52</v>
      </c>
      <c r="H52" s="29">
        <f t="shared" si="21"/>
        <v>-920.2</v>
      </c>
      <c r="I52" s="29">
        <f t="shared" si="21"/>
        <v>-2310.44</v>
      </c>
      <c r="J52" s="29">
        <f t="shared" si="21"/>
        <v>-13174.24</v>
      </c>
      <c r="K52" s="29">
        <f t="shared" si="21"/>
        <v>-4524.4400000000005</v>
      </c>
      <c r="L52" s="29">
        <f t="shared" si="21"/>
        <v>-1356.76</v>
      </c>
      <c r="M52" s="29">
        <f t="shared" si="21"/>
        <v>-51.36</v>
      </c>
      <c r="N52" s="29">
        <f>SUM(N53:N59)</f>
        <v>-25984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-646.28</v>
      </c>
      <c r="F59" s="27">
        <v>-898.8</v>
      </c>
      <c r="G59" s="27">
        <v>-894.52</v>
      </c>
      <c r="H59" s="27">
        <v>-920.2</v>
      </c>
      <c r="I59" s="27">
        <v>-1810.44</v>
      </c>
      <c r="J59" s="27">
        <v>-2174.24</v>
      </c>
      <c r="K59" s="27">
        <v>-2024.44</v>
      </c>
      <c r="L59" s="27">
        <v>-1356.76</v>
      </c>
      <c r="M59" s="27">
        <v>-51.36</v>
      </c>
      <c r="N59" s="27">
        <f t="shared" si="18"/>
        <v>-11984.000000000002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807198.3737473023</v>
      </c>
      <c r="C63" s="32">
        <f t="shared" si="22"/>
        <v>553748.4257760348</v>
      </c>
      <c r="D63" s="32">
        <f t="shared" si="22"/>
        <v>536137.1325676001</v>
      </c>
      <c r="E63" s="32">
        <f t="shared" si="22"/>
        <v>123648.31249918282</v>
      </c>
      <c r="F63" s="32">
        <f t="shared" si="22"/>
        <v>502802.859462</v>
      </c>
      <c r="G63" s="32">
        <f t="shared" si="22"/>
        <v>650824.8690144799</v>
      </c>
      <c r="H63" s="32">
        <f t="shared" si="22"/>
        <v>692250.304396373</v>
      </c>
      <c r="I63" s="32">
        <f t="shared" si="22"/>
        <v>641529.9962434643</v>
      </c>
      <c r="J63" s="32">
        <f t="shared" si="22"/>
        <v>480607.6856642673</v>
      </c>
      <c r="K63" s="32">
        <f t="shared" si="22"/>
        <v>599985.3868346098</v>
      </c>
      <c r="L63" s="32">
        <f t="shared" si="22"/>
        <v>287332.15804052004</v>
      </c>
      <c r="M63" s="32">
        <f t="shared" si="22"/>
        <v>165239.533696</v>
      </c>
      <c r="N63" s="32">
        <f>SUM(B63:M63)</f>
        <v>6041305.037941834</v>
      </c>
      <c r="O63"/>
      <c r="P63" s="40"/>
    </row>
    <row r="64" spans="1:16" ht="15" customHeight="1">
      <c r="A64" s="38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/>
      <c r="N64" s="56"/>
      <c r="P64" s="37"/>
    </row>
    <row r="65" spans="1:14" ht="15" customHeight="1">
      <c r="A65" s="31"/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/>
      <c r="N65" s="34"/>
    </row>
    <row r="66" spans="1:16" ht="18.75" customHeight="1">
      <c r="A66" s="2" t="s">
        <v>61</v>
      </c>
      <c r="B66" s="42">
        <f>SUM(B67:B80)</f>
        <v>807198.3700000001</v>
      </c>
      <c r="C66" s="42">
        <f aca="true" t="shared" si="23" ref="C66:M66">SUM(C67:C80)</f>
        <v>553748.43</v>
      </c>
      <c r="D66" s="42">
        <f t="shared" si="23"/>
        <v>536137.13</v>
      </c>
      <c r="E66" s="42">
        <f t="shared" si="23"/>
        <v>123648.31</v>
      </c>
      <c r="F66" s="42">
        <f t="shared" si="23"/>
        <v>502802.86</v>
      </c>
      <c r="G66" s="42">
        <f t="shared" si="23"/>
        <v>650824.87</v>
      </c>
      <c r="H66" s="42">
        <f t="shared" si="23"/>
        <v>692250.3</v>
      </c>
      <c r="I66" s="42">
        <f t="shared" si="23"/>
        <v>641530</v>
      </c>
      <c r="J66" s="42">
        <f t="shared" si="23"/>
        <v>480607.69</v>
      </c>
      <c r="K66" s="42">
        <f t="shared" si="23"/>
        <v>599985.39</v>
      </c>
      <c r="L66" s="42">
        <f t="shared" si="23"/>
        <v>287332.16</v>
      </c>
      <c r="M66" s="42">
        <f t="shared" si="23"/>
        <v>165239.54</v>
      </c>
      <c r="N66" s="32">
        <f>SUM(N67:N80)</f>
        <v>6041305.05</v>
      </c>
      <c r="P66" s="40"/>
    </row>
    <row r="67" spans="1:14" ht="18.75" customHeight="1">
      <c r="A67" s="17" t="s">
        <v>100</v>
      </c>
      <c r="B67" s="42">
        <v>167254.95</v>
      </c>
      <c r="C67" s="42">
        <v>158532.1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325787.05000000005</v>
      </c>
    </row>
    <row r="68" spans="1:14" ht="18.75" customHeight="1">
      <c r="A68" s="17" t="s">
        <v>101</v>
      </c>
      <c r="B68" s="42">
        <v>639943.42</v>
      </c>
      <c r="C68" s="42">
        <v>395216.33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1035159.75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536137.13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536137.13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123648.31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123648.31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502802.86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502802.86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650824.87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650824.87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535599.23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535599.23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156651.07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156651.07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641530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641530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480607.69</v>
      </c>
      <c r="K76" s="41">
        <v>0</v>
      </c>
      <c r="L76" s="41">
        <v>0</v>
      </c>
      <c r="M76" s="41">
        <v>0</v>
      </c>
      <c r="N76" s="32">
        <f t="shared" si="24"/>
        <v>480607.69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599985.39</v>
      </c>
      <c r="L77" s="41">
        <v>0</v>
      </c>
      <c r="M77" s="70"/>
      <c r="N77" s="29">
        <f t="shared" si="24"/>
        <v>599985.39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287332.16</v>
      </c>
      <c r="M78" s="41">
        <v>0</v>
      </c>
      <c r="N78" s="32">
        <f t="shared" si="24"/>
        <v>287332.16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165239.54</v>
      </c>
      <c r="N79" s="29">
        <f t="shared" si="24"/>
        <v>165239.54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1.9618805048968135</v>
      </c>
      <c r="C84" s="52">
        <v>1.952502610103765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1.7085382244991034</v>
      </c>
      <c r="C85" s="52">
        <v>1.6041757357043485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1.5792000054568027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2.000744132630525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1.8418999979748478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1.460600010752881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1.7171218430800315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1.6351127007811814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1.6567023963870007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1.8691393872740503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1.7881290917171784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2.12300572333329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2.089000055676187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2015-06-22T17:49:31Z</dcterms:modified>
  <cp:category/>
  <cp:version/>
  <cp:contentType/>
  <cp:contentStatus/>
</cp:coreProperties>
</file>