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<sst xmlns="http://schemas.openxmlformats.org/spreadsheetml/2006/main" count="110" uniqueCount="108">
  <si>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</si>
  <si>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</si>
  <si>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</si>
  <si>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</si>
  <si>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</si>
  <si>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</si>
  <si>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</si>
  <si>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</si>
  <si>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</si>
  <si>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</si>
  <si>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</si>
  <si>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</si>
  <si>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</si>
  <si>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</si>
  <si>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</si>
  <si>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</si>
  <si>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</si>
  <si>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</si>
  <si>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</si>
  <si>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</si>
  <si>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</si>
  <si>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</si>
  <si>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</si>
  <si>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</si>
  <si>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</si>
  <si>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</si>
  <si>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</si>
  <si>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</si>
  <si>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</si>
  <si>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</si>
  <si>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</si>
  <si>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</si>
  <si>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</si>
  <si>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</si>
  <si>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</si>
  <si>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</si>
  <si>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</si>
  <si>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</si>
  <si>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</si>
  <si>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</si>
  <si>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</si>
  <si>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</si>
  <si>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</si>
  <si>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</si>
  <si>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</si>
  <si>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</si>
  <si>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</si>
  <si>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</si>
  <si>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</si>
  <si>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</si>
  <si>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</si>
  <si>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</si>
  <si>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</si>
  <si>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</si>
  <si>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</si>
  <si>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</si>
  <si>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</si>
  <si>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</si>
  <si>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</si>
  <si>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</si>
  <si>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</si>
  <si>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</si>
  <si>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</si>
  <si>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</si>
  <si>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</si>
  <si>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</si>
  <si>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</si>
  <si>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</si>
  <si>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</si>
  <si>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</si>
  <si>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</si>
  <si>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</si>
  <si>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</si>
  <si>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</si>
  <si>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</si>
  <si>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</si>
  <si>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</si>
  <si>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</si>
  <si>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</si>
  <si>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</si>
  <si>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</si>
  <si>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</si>
  <si>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</si>
  <si>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</si>
  <si>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</si>
  <si>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</si>
  <si>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</si>
  <si>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</si>
  <si>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</si>
  <si>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</si>
  <si>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</si>
  <si>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</si>
  <si>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</si>
  <si>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</si>
  <si>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</si>
  <si>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</si>
  <si>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</si>
  <si>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</si>
  <si>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</si>
  <si>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</si>
  <si>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</si>
  <si>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</si>
  <si>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</si>
  <si>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</si>
  <si>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</si>
  <si>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</si>
  <si>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</si>
  <si>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09/06/15 - VENCIMENTO 16/06/15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</si>
</sst>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532771</v>
      </c>
      <c r="C7" s="10">
        <f>C8+C20+C24</f>
        <v>398878</v>
      </c>
      <c r="D7" s="10">
        <f>D8+D20+D24</f>
        <v>386604</v>
      </c>
      <c r="E7" s="10">
        <f>E8+E20+E24</f>
        <v>73030</v>
      </c>
      <c r="F7" s="10">
        <f aca="true" t="shared" si="0" ref="F7:M7">F8+F20+F24</f>
        <v>316813</v>
      </c>
      <c r="G7" s="10">
        <f t="shared" si="0"/>
        <v>530384</v>
      </c>
      <c r="H7" s="10">
        <f t="shared" si="0"/>
        <v>493494</v>
      </c>
      <c r="I7" s="10">
        <f t="shared" si="0"/>
        <v>432160</v>
      </c>
      <c r="J7" s="10">
        <f t="shared" si="0"/>
        <v>312416</v>
      </c>
      <c r="K7" s="10">
        <f t="shared" si="0"/>
        <v>374298</v>
      </c>
      <c r="L7" s="10">
        <f t="shared" si="0"/>
        <v>162978</v>
      </c>
      <c r="M7" s="10">
        <f t="shared" si="0"/>
        <v>91832</v>
      </c>
      <c r="N7" s="10">
        <f>+N8+N20+N24</f>
        <v>4105658</v>
      </c>
      <c r="O7"/>
      <c r="P7" s="39"/>
    </row>
    <row r="8" spans="1:15" ht="18.75" customHeight="1">
      <c r="A8" s="11" t="s">
        <v>27</v>
      </c>
      <c r="B8" s="12">
        <f>+B9+B12+B16</f>
        <v>309790</v>
      </c>
      <c r="C8" s="12">
        <f>+C9+C12+C16</f>
        <v>242217</v>
      </c>
      <c r="D8" s="12">
        <f>+D9+D12+D16</f>
        <v>249099</v>
      </c>
      <c r="E8" s="12">
        <f>+E9+E12+E16</f>
        <v>44555</v>
      </c>
      <c r="F8" s="12">
        <f aca="true" t="shared" si="1" ref="F8:M8">+F9+F12+F16</f>
        <v>193300</v>
      </c>
      <c r="G8" s="12">
        <f t="shared" si="1"/>
        <v>326329</v>
      </c>
      <c r="H8" s="12">
        <f t="shared" si="1"/>
        <v>290543</v>
      </c>
      <c r="I8" s="12">
        <f t="shared" si="1"/>
        <v>258268</v>
      </c>
      <c r="J8" s="12">
        <f t="shared" si="1"/>
        <v>190021</v>
      </c>
      <c r="K8" s="12">
        <f t="shared" si="1"/>
        <v>213937</v>
      </c>
      <c r="L8" s="12">
        <f t="shared" si="1"/>
        <v>100763</v>
      </c>
      <c r="M8" s="12">
        <f t="shared" si="1"/>
        <v>59447</v>
      </c>
      <c r="N8" s="12">
        <f>SUM(B8:M8)</f>
        <v>2478269</v>
      </c>
      <c r="O8"/>
    </row>
    <row r="9" spans="1:15" ht="18.75" customHeight="1">
      <c r="A9" s="13" t="s">
        <v>4</v>
      </c>
      <c r="B9" s="14">
        <v>29102</v>
      </c>
      <c r="C9" s="14">
        <v>28339</v>
      </c>
      <c r="D9" s="14">
        <v>18255</v>
      </c>
      <c r="E9" s="14">
        <v>4018</v>
      </c>
      <c r="F9" s="14">
        <v>14790</v>
      </c>
      <c r="G9" s="14">
        <v>28356</v>
      </c>
      <c r="H9" s="14">
        <v>35645</v>
      </c>
      <c r="I9" s="14">
        <v>17162</v>
      </c>
      <c r="J9" s="14">
        <v>21626</v>
      </c>
      <c r="K9" s="14">
        <v>18438</v>
      </c>
      <c r="L9" s="14">
        <v>13173</v>
      </c>
      <c r="M9" s="14">
        <v>7559</v>
      </c>
      <c r="N9" s="12">
        <f aca="true" t="shared" si="2" ref="N9:N19">SUM(B9:M9)</f>
        <v>236463</v>
      </c>
      <c r="O9"/>
    </row>
    <row r="10" spans="1:15" ht="18.75" customHeight="1">
      <c r="A10" s="15" t="s">
        <v>5</v>
      </c>
      <c r="B10" s="14">
        <f>+B9-B11</f>
        <v>29102</v>
      </c>
      <c r="C10" s="14">
        <f>+C9-C11</f>
        <v>28339</v>
      </c>
      <c r="D10" s="14">
        <f>+D9-D11</f>
        <v>18255</v>
      </c>
      <c r="E10" s="14">
        <f>+E9-E11</f>
        <v>4018</v>
      </c>
      <c r="F10" s="14">
        <f aca="true" t="shared" si="3" ref="F10:M10">+F9-F11</f>
        <v>14790</v>
      </c>
      <c r="G10" s="14">
        <f t="shared" si="3"/>
        <v>28356</v>
      </c>
      <c r="H10" s="14">
        <f t="shared" si="3"/>
        <v>35645</v>
      </c>
      <c r="I10" s="14">
        <f t="shared" si="3"/>
        <v>17162</v>
      </c>
      <c r="J10" s="14">
        <f t="shared" si="3"/>
        <v>21626</v>
      </c>
      <c r="K10" s="14">
        <f t="shared" si="3"/>
        <v>18438</v>
      </c>
      <c r="L10" s="14">
        <f t="shared" si="3"/>
        <v>13173</v>
      </c>
      <c r="M10" s="14">
        <f t="shared" si="3"/>
        <v>7559</v>
      </c>
      <c r="N10" s="12">
        <f t="shared" si="2"/>
        <v>236463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222939</v>
      </c>
      <c r="C12" s="14">
        <f>C13+C14+C15</f>
        <v>172679</v>
      </c>
      <c r="D12" s="14">
        <f>D13+D14+D15</f>
        <v>195739</v>
      </c>
      <c r="E12" s="14">
        <f>E13+E14+E15</f>
        <v>33389</v>
      </c>
      <c r="F12" s="14">
        <f aca="true" t="shared" si="4" ref="F12:M12">F13+F14+F15</f>
        <v>144351</v>
      </c>
      <c r="G12" s="14">
        <f t="shared" si="4"/>
        <v>245862</v>
      </c>
      <c r="H12" s="14">
        <f t="shared" si="4"/>
        <v>211992</v>
      </c>
      <c r="I12" s="14">
        <f t="shared" si="4"/>
        <v>200678</v>
      </c>
      <c r="J12" s="14">
        <f t="shared" si="4"/>
        <v>139668</v>
      </c>
      <c r="K12" s="14">
        <f t="shared" si="4"/>
        <v>158005</v>
      </c>
      <c r="L12" s="14">
        <f t="shared" si="4"/>
        <v>75007</v>
      </c>
      <c r="M12" s="14">
        <f t="shared" si="4"/>
        <v>44784</v>
      </c>
      <c r="N12" s="12">
        <f t="shared" si="2"/>
        <v>1845093</v>
      </c>
      <c r="O12"/>
    </row>
    <row r="13" spans="1:15" ht="18.75" customHeight="1">
      <c r="A13" s="15" t="s">
        <v>7</v>
      </c>
      <c r="B13" s="14">
        <v>106569</v>
      </c>
      <c r="C13" s="14">
        <v>83045</v>
      </c>
      <c r="D13" s="14">
        <v>92018</v>
      </c>
      <c r="E13" s="14">
        <v>16023</v>
      </c>
      <c r="F13" s="14">
        <v>67249</v>
      </c>
      <c r="G13" s="14">
        <v>116583</v>
      </c>
      <c r="H13" s="14">
        <v>106111</v>
      </c>
      <c r="I13" s="14">
        <v>99706</v>
      </c>
      <c r="J13" s="14">
        <v>66984</v>
      </c>
      <c r="K13" s="14">
        <v>75953</v>
      </c>
      <c r="L13" s="14">
        <v>35856</v>
      </c>
      <c r="M13" s="14">
        <v>20866</v>
      </c>
      <c r="N13" s="12">
        <f t="shared" si="2"/>
        <v>886963</v>
      </c>
      <c r="O13"/>
    </row>
    <row r="14" spans="1:15" ht="18.75" customHeight="1">
      <c r="A14" s="15" t="s">
        <v>8</v>
      </c>
      <c r="B14" s="14">
        <v>106332</v>
      </c>
      <c r="C14" s="14">
        <v>78091</v>
      </c>
      <c r="D14" s="14">
        <v>95125</v>
      </c>
      <c r="E14" s="14">
        <v>15206</v>
      </c>
      <c r="F14" s="14">
        <v>67715</v>
      </c>
      <c r="G14" s="14">
        <v>112219</v>
      </c>
      <c r="H14" s="14">
        <v>93738</v>
      </c>
      <c r="I14" s="14">
        <v>93409</v>
      </c>
      <c r="J14" s="14">
        <v>65734</v>
      </c>
      <c r="K14" s="14">
        <v>75199</v>
      </c>
      <c r="L14" s="14">
        <v>35521</v>
      </c>
      <c r="M14" s="14">
        <v>22174</v>
      </c>
      <c r="N14" s="12">
        <f t="shared" si="2"/>
        <v>860463</v>
      </c>
      <c r="O14"/>
    </row>
    <row r="15" spans="1:15" ht="18.75" customHeight="1">
      <c r="A15" s="15" t="s">
        <v>9</v>
      </c>
      <c r="B15" s="14">
        <v>10038</v>
      </c>
      <c r="C15" s="14">
        <v>11543</v>
      </c>
      <c r="D15" s="14">
        <v>8596</v>
      </c>
      <c r="E15" s="14">
        <v>2160</v>
      </c>
      <c r="F15" s="14">
        <v>9387</v>
      </c>
      <c r="G15" s="14">
        <v>17060</v>
      </c>
      <c r="H15" s="14">
        <v>12143</v>
      </c>
      <c r="I15" s="14">
        <v>7563</v>
      </c>
      <c r="J15" s="14">
        <v>6950</v>
      </c>
      <c r="K15" s="14">
        <v>6853</v>
      </c>
      <c r="L15" s="14">
        <v>3630</v>
      </c>
      <c r="M15" s="14">
        <v>1744</v>
      </c>
      <c r="N15" s="12">
        <f t="shared" si="2"/>
        <v>97667</v>
      </c>
      <c r="O15"/>
    </row>
    <row r="16" spans="1:14" ht="18.75" customHeight="1">
      <c r="A16" s="16" t="s">
        <v>26</v>
      </c>
      <c r="B16" s="14">
        <f>B17+B18+B19</f>
        <v>57749</v>
      </c>
      <c r="C16" s="14">
        <f>C17+C18+C19</f>
        <v>41199</v>
      </c>
      <c r="D16" s="14">
        <f>D17+D18+D19</f>
        <v>35105</v>
      </c>
      <c r="E16" s="14">
        <f>E17+E18+E19</f>
        <v>7148</v>
      </c>
      <c r="F16" s="14">
        <f aca="true" t="shared" si="5" ref="F16:M16">F17+F18+F19</f>
        <v>34159</v>
      </c>
      <c r="G16" s="14">
        <f t="shared" si="5"/>
        <v>52111</v>
      </c>
      <c r="H16" s="14">
        <f t="shared" si="5"/>
        <v>42906</v>
      </c>
      <c r="I16" s="14">
        <f t="shared" si="5"/>
        <v>40428</v>
      </c>
      <c r="J16" s="14">
        <f t="shared" si="5"/>
        <v>28727</v>
      </c>
      <c r="K16" s="14">
        <f t="shared" si="5"/>
        <v>37494</v>
      </c>
      <c r="L16" s="14">
        <f t="shared" si="5"/>
        <v>12583</v>
      </c>
      <c r="M16" s="14">
        <f t="shared" si="5"/>
        <v>7104</v>
      </c>
      <c r="N16" s="12">
        <f t="shared" si="2"/>
        <v>396713</v>
      </c>
    </row>
    <row r="17" spans="1:15" ht="18.75" customHeight="1">
      <c r="A17" s="15" t="s">
        <v>23</v>
      </c>
      <c r="B17" s="14">
        <v>8161</v>
      </c>
      <c r="C17" s="14">
        <v>6220</v>
      </c>
      <c r="D17" s="14">
        <v>5185</v>
      </c>
      <c r="E17" s="14">
        <v>1035</v>
      </c>
      <c r="F17" s="14">
        <v>4866</v>
      </c>
      <c r="G17" s="14">
        <v>9197</v>
      </c>
      <c r="H17" s="14">
        <v>7940</v>
      </c>
      <c r="I17" s="14">
        <v>7094</v>
      </c>
      <c r="J17" s="14">
        <v>5000</v>
      </c>
      <c r="K17" s="14">
        <v>5901</v>
      </c>
      <c r="L17" s="14">
        <v>2379</v>
      </c>
      <c r="M17" s="14">
        <v>1175</v>
      </c>
      <c r="N17" s="12">
        <f t="shared" si="2"/>
        <v>64153</v>
      </c>
      <c r="O17"/>
    </row>
    <row r="18" spans="1:15" ht="18.75" customHeight="1">
      <c r="A18" s="15" t="s">
        <v>24</v>
      </c>
      <c r="B18" s="14">
        <v>2106</v>
      </c>
      <c r="C18" s="14">
        <v>1111</v>
      </c>
      <c r="D18" s="14">
        <v>1816</v>
      </c>
      <c r="E18" s="14">
        <v>277</v>
      </c>
      <c r="F18" s="14">
        <v>1331</v>
      </c>
      <c r="G18" s="14">
        <v>1968</v>
      </c>
      <c r="H18" s="14">
        <v>2014</v>
      </c>
      <c r="I18" s="14">
        <v>1664</v>
      </c>
      <c r="J18" s="14">
        <v>1161</v>
      </c>
      <c r="K18" s="14">
        <v>2091</v>
      </c>
      <c r="L18" s="14">
        <v>596</v>
      </c>
      <c r="M18" s="14">
        <v>313</v>
      </c>
      <c r="N18" s="12">
        <f t="shared" si="2"/>
        <v>16448</v>
      </c>
      <c r="O18"/>
    </row>
    <row r="19" spans="1:15" ht="18.75" customHeight="1">
      <c r="A19" s="15" t="s">
        <v>25</v>
      </c>
      <c r="B19" s="14">
        <v>47482</v>
      </c>
      <c r="C19" s="14">
        <v>33868</v>
      </c>
      <c r="D19" s="14">
        <v>28104</v>
      </c>
      <c r="E19" s="14">
        <v>5836</v>
      </c>
      <c r="F19" s="14">
        <v>27962</v>
      </c>
      <c r="G19" s="14">
        <v>40946</v>
      </c>
      <c r="H19" s="14">
        <v>32952</v>
      </c>
      <c r="I19" s="14">
        <v>31670</v>
      </c>
      <c r="J19" s="14">
        <v>22566</v>
      </c>
      <c r="K19" s="14">
        <v>29502</v>
      </c>
      <c r="L19" s="14">
        <v>9608</v>
      </c>
      <c r="M19" s="14">
        <v>5616</v>
      </c>
      <c r="N19" s="12">
        <f t="shared" si="2"/>
        <v>316112</v>
      </c>
      <c r="O19"/>
    </row>
    <row r="20" spans="1:15" ht="18.75" customHeight="1">
      <c r="A20" s="17" t="s">
        <v>10</v>
      </c>
      <c r="B20" s="18">
        <f>B21+B22+B23</f>
        <v>158449</v>
      </c>
      <c r="C20" s="18">
        <f>C21+C22+C23</f>
        <v>100780</v>
      </c>
      <c r="D20" s="18">
        <f>D21+D22+D23</f>
        <v>88912</v>
      </c>
      <c r="E20" s="18">
        <f>E21+E22+E23</f>
        <v>16939</v>
      </c>
      <c r="F20" s="18">
        <f aca="true" t="shared" si="6" ref="F20:M20">F21+F22+F23</f>
        <v>74054</v>
      </c>
      <c r="G20" s="18">
        <f t="shared" si="6"/>
        <v>125875</v>
      </c>
      <c r="H20" s="18">
        <f t="shared" si="6"/>
        <v>133011</v>
      </c>
      <c r="I20" s="18">
        <f t="shared" si="6"/>
        <v>125551</v>
      </c>
      <c r="J20" s="18">
        <f t="shared" si="6"/>
        <v>82090</v>
      </c>
      <c r="K20" s="18">
        <f t="shared" si="6"/>
        <v>122615</v>
      </c>
      <c r="L20" s="18">
        <f t="shared" si="6"/>
        <v>48961</v>
      </c>
      <c r="M20" s="18">
        <f t="shared" si="6"/>
        <v>26865</v>
      </c>
      <c r="N20" s="12">
        <f aca="true" t="shared" si="7" ref="N20:N26">SUM(B20:M20)</f>
        <v>1104102</v>
      </c>
      <c r="O20"/>
    </row>
    <row r="21" spans="1:15" ht="18.75" customHeight="1">
      <c r="A21" s="13" t="s">
        <v>11</v>
      </c>
      <c r="B21" s="14">
        <v>83338</v>
      </c>
      <c r="C21" s="14">
        <v>56286</v>
      </c>
      <c r="D21" s="14">
        <v>48297</v>
      </c>
      <c r="E21" s="14">
        <v>9164</v>
      </c>
      <c r="F21" s="14">
        <v>39267</v>
      </c>
      <c r="G21" s="14">
        <v>69907</v>
      </c>
      <c r="H21" s="14">
        <v>75933</v>
      </c>
      <c r="I21" s="14">
        <v>69968</v>
      </c>
      <c r="J21" s="14">
        <v>44843</v>
      </c>
      <c r="K21" s="14">
        <v>65224</v>
      </c>
      <c r="L21" s="14">
        <v>26052</v>
      </c>
      <c r="M21" s="14">
        <v>14091</v>
      </c>
      <c r="N21" s="12">
        <f t="shared" si="7"/>
        <v>602370</v>
      </c>
      <c r="O21"/>
    </row>
    <row r="22" spans="1:15" ht="18.75" customHeight="1">
      <c r="A22" s="13" t="s">
        <v>12</v>
      </c>
      <c r="B22" s="14">
        <v>69787</v>
      </c>
      <c r="C22" s="14">
        <v>39843</v>
      </c>
      <c r="D22" s="14">
        <v>37256</v>
      </c>
      <c r="E22" s="14">
        <v>6919</v>
      </c>
      <c r="F22" s="14">
        <v>31037</v>
      </c>
      <c r="G22" s="14">
        <v>49421</v>
      </c>
      <c r="H22" s="14">
        <v>51819</v>
      </c>
      <c r="I22" s="14">
        <v>51503</v>
      </c>
      <c r="J22" s="14">
        <v>34089</v>
      </c>
      <c r="K22" s="14">
        <v>53192</v>
      </c>
      <c r="L22" s="14">
        <v>21195</v>
      </c>
      <c r="M22" s="14">
        <v>11989</v>
      </c>
      <c r="N22" s="12">
        <f t="shared" si="7"/>
        <v>458050</v>
      </c>
      <c r="O22"/>
    </row>
    <row r="23" spans="1:15" ht="18.75" customHeight="1">
      <c r="A23" s="13" t="s">
        <v>13</v>
      </c>
      <c r="B23" s="14">
        <v>5324</v>
      </c>
      <c r="C23" s="14">
        <v>4651</v>
      </c>
      <c r="D23" s="14">
        <v>3359</v>
      </c>
      <c r="E23" s="14">
        <v>856</v>
      </c>
      <c r="F23" s="14">
        <v>3750</v>
      </c>
      <c r="G23" s="14">
        <v>6547</v>
      </c>
      <c r="H23" s="14">
        <v>5259</v>
      </c>
      <c r="I23" s="14">
        <v>4080</v>
      </c>
      <c r="J23" s="14">
        <v>3158</v>
      </c>
      <c r="K23" s="14">
        <v>4199</v>
      </c>
      <c r="L23" s="14">
        <v>1714</v>
      </c>
      <c r="M23" s="14">
        <v>785</v>
      </c>
      <c r="N23" s="12">
        <f t="shared" si="7"/>
        <v>43682</v>
      </c>
      <c r="O23"/>
    </row>
    <row r="24" spans="1:15" ht="18.75" customHeight="1">
      <c r="A24" s="17" t="s">
        <v>14</v>
      </c>
      <c r="B24" s="14">
        <f>B25+B26</f>
        <v>64532</v>
      </c>
      <c r="C24" s="14">
        <f>C25+C26</f>
        <v>55881</v>
      </c>
      <c r="D24" s="14">
        <f>D25+D26</f>
        <v>48593</v>
      </c>
      <c r="E24" s="14">
        <f>E25+E26</f>
        <v>11536</v>
      </c>
      <c r="F24" s="14">
        <f aca="true" t="shared" si="8" ref="F24:M24">F25+F26</f>
        <v>49459</v>
      </c>
      <c r="G24" s="14">
        <f t="shared" si="8"/>
        <v>78180</v>
      </c>
      <c r="H24" s="14">
        <f t="shared" si="8"/>
        <v>69940</v>
      </c>
      <c r="I24" s="14">
        <f t="shared" si="8"/>
        <v>48341</v>
      </c>
      <c r="J24" s="14">
        <f t="shared" si="8"/>
        <v>40305</v>
      </c>
      <c r="K24" s="14">
        <f t="shared" si="8"/>
        <v>37746</v>
      </c>
      <c r="L24" s="14">
        <f t="shared" si="8"/>
        <v>13254</v>
      </c>
      <c r="M24" s="14">
        <f t="shared" si="8"/>
        <v>5520</v>
      </c>
      <c r="N24" s="12">
        <f t="shared" si="7"/>
        <v>523287</v>
      </c>
      <c r="O24"/>
    </row>
    <row r="25" spans="1:15" ht="18.75" customHeight="1">
      <c r="A25" s="13" t="s">
        <v>15</v>
      </c>
      <c r="B25" s="14">
        <v>41300</v>
      </c>
      <c r="C25" s="14">
        <v>35764</v>
      </c>
      <c r="D25" s="14">
        <v>31100</v>
      </c>
      <c r="E25" s="14">
        <v>7383</v>
      </c>
      <c r="F25" s="14">
        <v>31654</v>
      </c>
      <c r="G25" s="14">
        <v>50035</v>
      </c>
      <c r="H25" s="14">
        <v>44762</v>
      </c>
      <c r="I25" s="14">
        <v>30938</v>
      </c>
      <c r="J25" s="14">
        <v>25795</v>
      </c>
      <c r="K25" s="14">
        <v>24157</v>
      </c>
      <c r="L25" s="14">
        <v>8483</v>
      </c>
      <c r="M25" s="14">
        <v>3533</v>
      </c>
      <c r="N25" s="12">
        <f t="shared" si="7"/>
        <v>334904</v>
      </c>
      <c r="O25"/>
    </row>
    <row r="26" spans="1:15" ht="18.75" customHeight="1">
      <c r="A26" s="13" t="s">
        <v>16</v>
      </c>
      <c r="B26" s="14">
        <v>23232</v>
      </c>
      <c r="C26" s="14">
        <v>20117</v>
      </c>
      <c r="D26" s="14">
        <v>17493</v>
      </c>
      <c r="E26" s="14">
        <v>4153</v>
      </c>
      <c r="F26" s="14">
        <v>17805</v>
      </c>
      <c r="G26" s="14">
        <v>28145</v>
      </c>
      <c r="H26" s="14">
        <v>25178</v>
      </c>
      <c r="I26" s="14">
        <v>17403</v>
      </c>
      <c r="J26" s="14">
        <v>14510</v>
      </c>
      <c r="K26" s="14">
        <v>13589</v>
      </c>
      <c r="L26" s="14">
        <v>4771</v>
      </c>
      <c r="M26" s="14">
        <v>1987</v>
      </c>
      <c r="N26" s="12">
        <f t="shared" si="7"/>
        <v>188383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0.9949498840965443</v>
      </c>
      <c r="C32" s="23">
        <f aca="true" t="shared" si="9" ref="C32:M32">(((+C$8+C$20)*C$29)+(C$24*C$30))/C$7</f>
        <v>0.9920846060700265</v>
      </c>
      <c r="D32" s="23">
        <f t="shared" si="9"/>
        <v>1</v>
      </c>
      <c r="E32" s="23">
        <f t="shared" si="9"/>
        <v>0.9903011036560317</v>
      </c>
      <c r="F32" s="23">
        <f t="shared" si="9"/>
        <v>1</v>
      </c>
      <c r="G32" s="23">
        <f t="shared" si="9"/>
        <v>1</v>
      </c>
      <c r="H32" s="23">
        <f t="shared" si="9"/>
        <v>0.9957482765747911</v>
      </c>
      <c r="I32" s="23">
        <f t="shared" si="9"/>
        <v>0.9955480104590892</v>
      </c>
      <c r="J32" s="23">
        <f t="shared" si="9"/>
        <v>0.9974713907098228</v>
      </c>
      <c r="K32" s="23">
        <f t="shared" si="9"/>
        <v>0.9980436112402417</v>
      </c>
      <c r="L32" s="23">
        <f t="shared" si="9"/>
        <v>0.9977066671575305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1.7549921005578946</v>
      </c>
      <c r="C35" s="26">
        <f>C32*C34</f>
        <v>1.690809794125146</v>
      </c>
      <c r="D35" s="26">
        <f>D32*D34</f>
        <v>1.5792</v>
      </c>
      <c r="E35" s="26">
        <f>E32*E34</f>
        <v>2.000606289605915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1.6970537877664165</v>
      </c>
      <c r="I35" s="26">
        <f t="shared" si="10"/>
        <v>1.6562932250007867</v>
      </c>
      <c r="J35" s="26">
        <f t="shared" si="10"/>
        <v>1.868962144772995</v>
      </c>
      <c r="K35" s="26">
        <f t="shared" si="10"/>
        <v>1.787995129536893</v>
      </c>
      <c r="L35" s="26">
        <f t="shared" si="10"/>
        <v>2.1229202463777934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-0.0036088113</v>
      </c>
      <c r="C36" s="26">
        <v>-0.0055556837</v>
      </c>
      <c r="D36" s="26">
        <v>-0.00518616</v>
      </c>
      <c r="E36" s="26">
        <v>-0.0007327126</v>
      </c>
      <c r="F36" s="26">
        <v>-0.00317151</v>
      </c>
      <c r="G36" s="26">
        <v>-0.0029336</v>
      </c>
      <c r="H36" s="26">
        <v>-0.002457193</v>
      </c>
      <c r="I36" s="26">
        <v>-0.001505808</v>
      </c>
      <c r="J36" s="26">
        <v>-0.000420337</v>
      </c>
      <c r="K36" s="26">
        <v>-0.0012289406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1151.3200000000002</v>
      </c>
      <c r="G38" s="65">
        <f t="shared" si="11"/>
        <v>1626.4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12912.76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3017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935123.5064012178</v>
      </c>
      <c r="C42" s="69">
        <f aca="true" t="shared" si="12" ref="C42:M42">C43+C44+C45+C46</f>
        <v>674706.0290581613</v>
      </c>
      <c r="D42" s="69">
        <f t="shared" si="12"/>
        <v>618554.6465993599</v>
      </c>
      <c r="E42" s="69">
        <f t="shared" si="12"/>
        <v>146132.087328742</v>
      </c>
      <c r="F42" s="69">
        <f t="shared" si="12"/>
        <v>583684.40910237</v>
      </c>
      <c r="G42" s="69">
        <f t="shared" si="12"/>
        <v>774749.3358975999</v>
      </c>
      <c r="H42" s="69">
        <f t="shared" si="12"/>
        <v>837634.291937658</v>
      </c>
      <c r="I42" s="69">
        <f t="shared" si="12"/>
        <v>715856.2501310599</v>
      </c>
      <c r="J42" s="69">
        <f t="shared" si="12"/>
        <v>583912.1574172081</v>
      </c>
      <c r="K42" s="69">
        <f t="shared" si="12"/>
        <v>669330.8509867012</v>
      </c>
      <c r="L42" s="69">
        <f t="shared" si="12"/>
        <v>345989.29591416003</v>
      </c>
      <c r="M42" s="69">
        <f t="shared" si="12"/>
        <v>191909.5705984</v>
      </c>
      <c r="N42" s="69">
        <f>N43+N44+N45+N46</f>
        <v>7077582.431372639</v>
      </c>
    </row>
    <row r="43" spans="1:14" ht="18.75" customHeight="1">
      <c r="A43" s="66" t="s">
        <v>94</v>
      </c>
      <c r="B43" s="63">
        <f aca="true" t="shared" si="13" ref="B43:H43">B35*B7</f>
        <v>935008.89640633</v>
      </c>
      <c r="C43" s="63">
        <f t="shared" si="13"/>
        <v>674426.82906105</v>
      </c>
      <c r="D43" s="63">
        <f t="shared" si="13"/>
        <v>610525.0368</v>
      </c>
      <c r="E43" s="63">
        <f t="shared" si="13"/>
        <v>146104.27732991998</v>
      </c>
      <c r="F43" s="63">
        <f t="shared" si="13"/>
        <v>583537.8647</v>
      </c>
      <c r="G43" s="63">
        <f t="shared" si="13"/>
        <v>774678.8703999999</v>
      </c>
      <c r="H43" s="63">
        <f t="shared" si="13"/>
        <v>837485.86194</v>
      </c>
      <c r="I43" s="63">
        <f>I35*I7</f>
        <v>715783.6801163399</v>
      </c>
      <c r="J43" s="63">
        <f>J35*J7</f>
        <v>583893.6774214</v>
      </c>
      <c r="K43" s="63">
        <f>K35*K7</f>
        <v>669243.0009954</v>
      </c>
      <c r="L43" s="63">
        <f>L35*L7</f>
        <v>345989.29591416003</v>
      </c>
      <c r="M43" s="63">
        <f>M35*M7</f>
        <v>191837.048</v>
      </c>
      <c r="N43" s="65">
        <f>SUM(B43:M43)</f>
        <v>7068514.3390846</v>
      </c>
    </row>
    <row r="44" spans="1:14" ht="18.75" customHeight="1">
      <c r="A44" s="66" t="s">
        <v>95</v>
      </c>
      <c r="B44" s="63">
        <f aca="true" t="shared" si="14" ref="B44:M44">B36*B7</f>
        <v>-1922.6700051123</v>
      </c>
      <c r="C44" s="63">
        <f t="shared" si="14"/>
        <v>-2216.0400028886</v>
      </c>
      <c r="D44" s="63">
        <f t="shared" si="14"/>
        <v>-2004.9902006400002</v>
      </c>
      <c r="E44" s="63">
        <f t="shared" si="14"/>
        <v>-53.510001178</v>
      </c>
      <c r="F44" s="63">
        <f t="shared" si="14"/>
        <v>-1004.7755976300001</v>
      </c>
      <c r="G44" s="63">
        <f t="shared" si="14"/>
        <v>-1555.9345024000002</v>
      </c>
      <c r="H44" s="63">
        <f t="shared" si="14"/>
        <v>-1212.610002342</v>
      </c>
      <c r="I44" s="63">
        <f t="shared" si="14"/>
        <v>-650.74998528</v>
      </c>
      <c r="J44" s="63">
        <f t="shared" si="14"/>
        <v>-131.320004192</v>
      </c>
      <c r="K44" s="63">
        <f t="shared" si="14"/>
        <v>-459.9900086988</v>
      </c>
      <c r="L44" s="63">
        <f t="shared" si="14"/>
        <v>0</v>
      </c>
      <c r="M44" s="63">
        <f t="shared" si="14"/>
        <v>-509.55740160000005</v>
      </c>
      <c r="N44" s="28">
        <f>SUM(B44:M44)</f>
        <v>-11722.147711961701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1151.3200000000002</v>
      </c>
      <c r="G45" s="63">
        <f t="shared" si="15"/>
        <v>1626.4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12912.76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7877.48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7877.48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-103286.52</v>
      </c>
      <c r="C48" s="28">
        <f aca="true" t="shared" si="16" ref="C48:M48">+C49+C52+C60+C61</f>
        <v>-99306.34</v>
      </c>
      <c r="D48" s="28">
        <f t="shared" si="16"/>
        <v>-63995.22</v>
      </c>
      <c r="E48" s="28">
        <f t="shared" si="16"/>
        <v>-14709.28</v>
      </c>
      <c r="F48" s="28">
        <f t="shared" si="16"/>
        <v>-52796.48</v>
      </c>
      <c r="G48" s="28">
        <f t="shared" si="16"/>
        <v>-100337.4</v>
      </c>
      <c r="H48" s="28">
        <f t="shared" si="16"/>
        <v>-126405.3</v>
      </c>
      <c r="I48" s="28">
        <f t="shared" si="16"/>
        <v>-62493</v>
      </c>
      <c r="J48" s="28">
        <f t="shared" si="16"/>
        <v>-88865.24</v>
      </c>
      <c r="K48" s="28">
        <f t="shared" si="16"/>
        <v>-69185.84</v>
      </c>
      <c r="L48" s="28">
        <f t="shared" si="16"/>
        <v>-47462.26</v>
      </c>
      <c r="M48" s="28">
        <f t="shared" si="16"/>
        <v>-26636.26</v>
      </c>
      <c r="N48" s="28">
        <f>+N49+N52+N60+N61</f>
        <v>-855479.14</v>
      </c>
      <c r="P48" s="40"/>
    </row>
    <row r="49" spans="1:16" ht="18.75" customHeight="1">
      <c r="A49" s="17" t="s">
        <v>49</v>
      </c>
      <c r="B49" s="29">
        <f>B50+B51</f>
        <v>-101857</v>
      </c>
      <c r="C49" s="29">
        <f>C50+C51</f>
        <v>-99186.5</v>
      </c>
      <c r="D49" s="29">
        <f>D50+D51</f>
        <v>-63892.5</v>
      </c>
      <c r="E49" s="29">
        <f>E50+E51</f>
        <v>-14063</v>
      </c>
      <c r="F49" s="29">
        <f aca="true" t="shared" si="17" ref="F49:M49">F50+F51</f>
        <v>-51765</v>
      </c>
      <c r="G49" s="29">
        <f t="shared" si="17"/>
        <v>-99246</v>
      </c>
      <c r="H49" s="29">
        <f t="shared" si="17"/>
        <v>-124757.5</v>
      </c>
      <c r="I49" s="29">
        <f t="shared" si="17"/>
        <v>-60067</v>
      </c>
      <c r="J49" s="29">
        <f t="shared" si="17"/>
        <v>-75691</v>
      </c>
      <c r="K49" s="29">
        <f t="shared" si="17"/>
        <v>-64533</v>
      </c>
      <c r="L49" s="29">
        <f t="shared" si="17"/>
        <v>-46105.5</v>
      </c>
      <c r="M49" s="29">
        <f t="shared" si="17"/>
        <v>-26456.5</v>
      </c>
      <c r="N49" s="28">
        <f aca="true" t="shared" si="18" ref="N49:N61">SUM(B49:M49)</f>
        <v>-827620.5</v>
      </c>
      <c r="P49" s="40"/>
    </row>
    <row r="50" spans="1:16" ht="18.75" customHeight="1">
      <c r="A50" s="13" t="s">
        <v>50</v>
      </c>
      <c r="B50" s="20">
        <f>ROUND(-B9*$D$3,2)</f>
        <v>-101857</v>
      </c>
      <c r="C50" s="20">
        <f>ROUND(-C9*$D$3,2)</f>
        <v>-99186.5</v>
      </c>
      <c r="D50" s="20">
        <f>ROUND(-D9*$D$3,2)</f>
        <v>-63892.5</v>
      </c>
      <c r="E50" s="20">
        <f>ROUND(-E9*$D$3,2)</f>
        <v>-14063</v>
      </c>
      <c r="F50" s="20">
        <f aca="true" t="shared" si="19" ref="F50:M50">ROUND(-F9*$D$3,2)</f>
        <v>-51765</v>
      </c>
      <c r="G50" s="20">
        <f t="shared" si="19"/>
        <v>-99246</v>
      </c>
      <c r="H50" s="20">
        <f t="shared" si="19"/>
        <v>-124757.5</v>
      </c>
      <c r="I50" s="20">
        <f t="shared" si="19"/>
        <v>-60067</v>
      </c>
      <c r="J50" s="20">
        <f t="shared" si="19"/>
        <v>-75691</v>
      </c>
      <c r="K50" s="20">
        <f t="shared" si="19"/>
        <v>-64533</v>
      </c>
      <c r="L50" s="20">
        <f t="shared" si="19"/>
        <v>-46105.5</v>
      </c>
      <c r="M50" s="20">
        <f t="shared" si="19"/>
        <v>-26456.5</v>
      </c>
      <c r="N50" s="54">
        <f t="shared" si="18"/>
        <v>-827620.5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-1429.52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-1031.48</v>
      </c>
      <c r="G52" s="29">
        <f t="shared" si="21"/>
        <v>-1091.4</v>
      </c>
      <c r="H52" s="29">
        <f t="shared" si="21"/>
        <v>-1647.8</v>
      </c>
      <c r="I52" s="29">
        <f t="shared" si="21"/>
        <v>-2426</v>
      </c>
      <c r="J52" s="29">
        <f t="shared" si="21"/>
        <v>-13174.24</v>
      </c>
      <c r="K52" s="29">
        <f t="shared" si="21"/>
        <v>-4652.84</v>
      </c>
      <c r="L52" s="29">
        <f t="shared" si="21"/>
        <v>-1356.76</v>
      </c>
      <c r="M52" s="29">
        <f t="shared" si="21"/>
        <v>-179.76</v>
      </c>
      <c r="N52" s="29">
        <f>SUM(N53:N59)</f>
        <v>-27858.64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-13858.64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831836.9864012178</v>
      </c>
      <c r="C63" s="32">
        <f t="shared" si="22"/>
        <v>575399.6890581613</v>
      </c>
      <c r="D63" s="32">
        <f t="shared" si="22"/>
        <v>554559.42659936</v>
      </c>
      <c r="E63" s="32">
        <f t="shared" si="22"/>
        <v>131422.807328742</v>
      </c>
      <c r="F63" s="32">
        <f t="shared" si="22"/>
        <v>530887.92910237</v>
      </c>
      <c r="G63" s="32">
        <f t="shared" si="22"/>
        <v>674411.9358975999</v>
      </c>
      <c r="H63" s="32">
        <f t="shared" si="22"/>
        <v>711228.9919376579</v>
      </c>
      <c r="I63" s="32">
        <f t="shared" si="22"/>
        <v>653363.2501310599</v>
      </c>
      <c r="J63" s="32">
        <f t="shared" si="22"/>
        <v>495046.9174172081</v>
      </c>
      <c r="K63" s="32">
        <f t="shared" si="22"/>
        <v>600145.0109867012</v>
      </c>
      <c r="L63" s="32">
        <f t="shared" si="22"/>
        <v>298527.03591416</v>
      </c>
      <c r="M63" s="32">
        <f t="shared" si="22"/>
        <v>165273.31059839998</v>
      </c>
      <c r="N63" s="32">
        <f>SUM(B63:M63)</f>
        <v>6222103.291372638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831836.98</v>
      </c>
      <c r="C66" s="42">
        <f aca="true" t="shared" si="23" ref="C66:M66">SUM(C67:C80)</f>
        <v>575399.69</v>
      </c>
      <c r="D66" s="42">
        <f t="shared" si="23"/>
        <v>554559.43</v>
      </c>
      <c r="E66" s="42">
        <f t="shared" si="23"/>
        <v>131422.81</v>
      </c>
      <c r="F66" s="42">
        <f t="shared" si="23"/>
        <v>530887.92</v>
      </c>
      <c r="G66" s="42">
        <f t="shared" si="23"/>
        <v>674411.94</v>
      </c>
      <c r="H66" s="42">
        <f t="shared" si="23"/>
        <v>711228.99</v>
      </c>
      <c r="I66" s="42">
        <f t="shared" si="23"/>
        <v>653363.25</v>
      </c>
      <c r="J66" s="42">
        <f t="shared" si="23"/>
        <v>495046.92</v>
      </c>
      <c r="K66" s="42">
        <f t="shared" si="23"/>
        <v>600145.01</v>
      </c>
      <c r="L66" s="42">
        <f t="shared" si="23"/>
        <v>298527.04</v>
      </c>
      <c r="M66" s="42">
        <f t="shared" si="23"/>
        <v>165273.31</v>
      </c>
      <c r="N66" s="32">
        <f>SUM(N67:N80)</f>
        <v>6222103.289999999</v>
      </c>
      <c r="P66" s="40"/>
    </row>
    <row r="67" spans="1:14" ht="18.75" customHeight="1">
      <c r="A67" s="17" t="s">
        <v>100</v>
      </c>
      <c r="B67" s="42">
        <v>174098.21</v>
      </c>
      <c r="C67" s="42">
        <v>163143.88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337242.08999999997</v>
      </c>
    </row>
    <row r="68" spans="1:14" ht="18.75" customHeight="1">
      <c r="A68" s="17" t="s">
        <v>101</v>
      </c>
      <c r="B68" s="42">
        <v>657738.77</v>
      </c>
      <c r="C68" s="42">
        <v>412255.81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1069994.58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554559.43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554559.43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131422.81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131422.81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530887.92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530887.92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674411.94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674411.94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544374.42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544374.42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166854.57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166854.57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653363.25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653363.25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495046.92</v>
      </c>
      <c r="K76" s="41">
        <v>0</v>
      </c>
      <c r="L76" s="41">
        <v>0</v>
      </c>
      <c r="M76" s="41">
        <v>0</v>
      </c>
      <c r="N76" s="32">
        <f t="shared" si="24"/>
        <v>495046.92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600145.01</v>
      </c>
      <c r="L77" s="41">
        <v>0</v>
      </c>
      <c r="M77" s="70"/>
      <c r="N77" s="29">
        <f t="shared" si="24"/>
        <v>600145.01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298527.04</v>
      </c>
      <c r="M78" s="41">
        <v>0</v>
      </c>
      <c r="N78" s="32">
        <f t="shared" si="24"/>
        <v>298527.04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165273.31</v>
      </c>
      <c r="N79" s="29">
        <f t="shared" si="24"/>
        <v>165273.31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1.9596385932579266</v>
      </c>
      <c r="C84" s="52">
        <v>1.954790464698904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1.708428452276173</v>
      </c>
      <c r="C85" s="52">
        <v>1.6041016136284159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1.5792000082772035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2.0006063261673286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1.8418999851647502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1.4605999992458294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1.7178411875104793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1.6349190862648733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1.656293224731581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1.8689621530267337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1.7879951268775147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2.12292027144768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2.0890000217789004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2015-06-17T11:49:58Z</dcterms:modified>
  <cp:category/>
  <cp:version/>
  <cp:contentType/>
  <cp:contentStatus/>
</cp:coreProperties>
</file>