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<sst xmlns="http://schemas.openxmlformats.org/spreadsheetml/2006/main" count="110" uniqueCount="108">
  <si>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</si>
  <si>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</si>
  <si>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</si>
  <si>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</si>
  <si>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</si>
  <si>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</si>
  <si>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</si>
  <si>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</si>
  <si>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</si>
  <si>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</si>
  <si>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</si>
  <si>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</si>
  <si>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</si>
  <si>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</si>
  <si>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</si>
  <si>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</si>
  <si>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</si>
  <si>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</si>
  <si>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</si>
  <si>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</si>
  <si>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</si>
  <si>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</si>
  <si>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</si>
  <si>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</si>
  <si>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</si>
  <si>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</si>
  <si>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</si>
  <si>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</si>
  <si>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</si>
  <si>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</si>
  <si>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</si>
  <si>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</si>
  <si>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</si>
  <si>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</si>
  <si>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</si>
  <si>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</si>
  <si>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</si>
  <si>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</si>
  <si>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</si>
  <si>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</si>
  <si>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</si>
  <si>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</si>
  <si>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</si>
  <si>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</si>
  <si>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</si>
  <si>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</si>
  <si>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</si>
  <si>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</si>
  <si>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</si>
  <si>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</si>
  <si>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</si>
  <si>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</si>
  <si>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</si>
  <si>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</si>
  <si>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</si>
  <si>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</si>
  <si>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</si>
  <si>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</si>
  <si>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</si>
  <si>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</si>
  <si>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</si>
  <si>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</si>
  <si>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</si>
  <si>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</si>
  <si>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</si>
  <si>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</si>
  <si>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</si>
  <si>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</si>
  <si>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</si>
  <si>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</si>
  <si>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</si>
  <si>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</si>
  <si>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</si>
  <si>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</si>
  <si>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</si>
  <si>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</si>
  <si>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</si>
  <si>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</si>
  <si>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</si>
  <si>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</si>
  <si>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</si>
  <si>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</si>
  <si>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</si>
  <si>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</si>
  <si>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</si>
  <si>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</si>
  <si>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</si>
  <si>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</si>
  <si>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</si>
  <si>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</si>
  <si>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</si>
  <si>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</si>
  <si>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</si>
  <si>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</si>
  <si>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</si>
  <si>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</si>
  <si>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</si>
  <si>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</si>
  <si>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</si>
  <si>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</si>
  <si>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</si>
  <si>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</si>
  <si>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</si>
  <si>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</si>
  <si>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</si>
  <si>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</si>
  <si>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</si>
  <si>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07/06/15 - VENCIMENTO 12/06/15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</si>
</sst>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228057</v>
      </c>
      <c r="C7" s="10">
        <f>C8+C20+C24</f>
        <v>154987</v>
      </c>
      <c r="D7" s="10">
        <f>D8+D20+D24</f>
        <v>174358</v>
      </c>
      <c r="E7" s="10">
        <f>E8+E20+E24</f>
        <v>29445</v>
      </c>
      <c r="F7" s="10">
        <f aca="true" t="shared" si="0" ref="F7:M7">F8+F20+F24</f>
        <v>137390</v>
      </c>
      <c r="G7" s="10">
        <f t="shared" si="0"/>
        <v>205449</v>
      </c>
      <c r="H7" s="10">
        <f t="shared" si="0"/>
        <v>188470</v>
      </c>
      <c r="I7" s="10">
        <f t="shared" si="0"/>
        <v>203362</v>
      </c>
      <c r="J7" s="10">
        <f t="shared" si="0"/>
        <v>145524</v>
      </c>
      <c r="K7" s="10">
        <f t="shared" si="0"/>
        <v>200210</v>
      </c>
      <c r="L7" s="10">
        <f t="shared" si="0"/>
        <v>66308</v>
      </c>
      <c r="M7" s="10">
        <f t="shared" si="0"/>
        <v>30963</v>
      </c>
      <c r="N7" s="10">
        <f>+N8+N20+N24</f>
        <v>1764523</v>
      </c>
      <c r="O7"/>
      <c r="P7" s="39"/>
    </row>
    <row r="8" spans="1:15" ht="18.75" customHeight="1">
      <c r="A8" s="11" t="s">
        <v>27</v>
      </c>
      <c r="B8" s="12">
        <f>+B9+B12+B16</f>
        <v>130893</v>
      </c>
      <c r="C8" s="12">
        <f>+C9+C12+C16</f>
        <v>93327</v>
      </c>
      <c r="D8" s="12">
        <f>+D9+D12+D16</f>
        <v>106674</v>
      </c>
      <c r="E8" s="12">
        <f>+E9+E12+E16</f>
        <v>17424</v>
      </c>
      <c r="F8" s="12">
        <f aca="true" t="shared" si="1" ref="F8:M8">+F9+F12+F16</f>
        <v>81947</v>
      </c>
      <c r="G8" s="12">
        <f t="shared" si="1"/>
        <v>126145</v>
      </c>
      <c r="H8" s="12">
        <f t="shared" si="1"/>
        <v>113596</v>
      </c>
      <c r="I8" s="12">
        <f t="shared" si="1"/>
        <v>117293</v>
      </c>
      <c r="J8" s="12">
        <f t="shared" si="1"/>
        <v>86828</v>
      </c>
      <c r="K8" s="12">
        <f t="shared" si="1"/>
        <v>113190</v>
      </c>
      <c r="L8" s="12">
        <f t="shared" si="1"/>
        <v>40255</v>
      </c>
      <c r="M8" s="12">
        <f t="shared" si="1"/>
        <v>20017</v>
      </c>
      <c r="N8" s="12">
        <f>SUM(B8:M8)</f>
        <v>1047589</v>
      </c>
      <c r="O8"/>
    </row>
    <row r="9" spans="1:15" ht="18.75" customHeight="1">
      <c r="A9" s="13" t="s">
        <v>4</v>
      </c>
      <c r="B9" s="14">
        <v>21052</v>
      </c>
      <c r="C9" s="14">
        <v>18823</v>
      </c>
      <c r="D9" s="14">
        <v>15080</v>
      </c>
      <c r="E9" s="14">
        <v>2287</v>
      </c>
      <c r="F9" s="14">
        <v>11898</v>
      </c>
      <c r="G9" s="14">
        <v>19469</v>
      </c>
      <c r="H9" s="14">
        <v>23158</v>
      </c>
      <c r="I9" s="14">
        <v>13998</v>
      </c>
      <c r="J9" s="14">
        <v>15666</v>
      </c>
      <c r="K9" s="14">
        <v>14872</v>
      </c>
      <c r="L9" s="14">
        <v>7183</v>
      </c>
      <c r="M9" s="14">
        <v>3514</v>
      </c>
      <c r="N9" s="12">
        <f aca="true" t="shared" si="2" ref="N9:N19">SUM(B9:M9)</f>
        <v>167000</v>
      </c>
      <c r="O9"/>
    </row>
    <row r="10" spans="1:15" ht="18.75" customHeight="1">
      <c r="A10" s="15" t="s">
        <v>5</v>
      </c>
      <c r="B10" s="14">
        <f>+B9-B11</f>
        <v>21052</v>
      </c>
      <c r="C10" s="14">
        <f>+C9-C11</f>
        <v>18823</v>
      </c>
      <c r="D10" s="14">
        <f>+D9-D11</f>
        <v>15080</v>
      </c>
      <c r="E10" s="14">
        <f>+E9-E11</f>
        <v>2287</v>
      </c>
      <c r="F10" s="14">
        <f aca="true" t="shared" si="3" ref="F10:M10">+F9-F11</f>
        <v>11898</v>
      </c>
      <c r="G10" s="14">
        <f t="shared" si="3"/>
        <v>19469</v>
      </c>
      <c r="H10" s="14">
        <f t="shared" si="3"/>
        <v>23158</v>
      </c>
      <c r="I10" s="14">
        <f t="shared" si="3"/>
        <v>13998</v>
      </c>
      <c r="J10" s="14">
        <f t="shared" si="3"/>
        <v>15666</v>
      </c>
      <c r="K10" s="14">
        <f t="shared" si="3"/>
        <v>14872</v>
      </c>
      <c r="L10" s="14">
        <f t="shared" si="3"/>
        <v>7183</v>
      </c>
      <c r="M10" s="14">
        <f t="shared" si="3"/>
        <v>3514</v>
      </c>
      <c r="N10" s="12">
        <f t="shared" si="2"/>
        <v>167000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91751</v>
      </c>
      <c r="C12" s="14">
        <f>C13+C14+C15</f>
        <v>62898</v>
      </c>
      <c r="D12" s="14">
        <f>D13+D14+D15</f>
        <v>80216</v>
      </c>
      <c r="E12" s="14">
        <f>E13+E14+E15</f>
        <v>12986</v>
      </c>
      <c r="F12" s="14">
        <f aca="true" t="shared" si="4" ref="F12:M12">F13+F14+F15</f>
        <v>59785</v>
      </c>
      <c r="G12" s="14">
        <f t="shared" si="4"/>
        <v>91840</v>
      </c>
      <c r="H12" s="14">
        <f t="shared" si="4"/>
        <v>78672</v>
      </c>
      <c r="I12" s="14">
        <f t="shared" si="4"/>
        <v>89073</v>
      </c>
      <c r="J12" s="14">
        <f t="shared" si="4"/>
        <v>61634</v>
      </c>
      <c r="K12" s="14">
        <f t="shared" si="4"/>
        <v>84458</v>
      </c>
      <c r="L12" s="14">
        <f t="shared" si="4"/>
        <v>29285</v>
      </c>
      <c r="M12" s="14">
        <f t="shared" si="4"/>
        <v>14912</v>
      </c>
      <c r="N12" s="12">
        <f t="shared" si="2"/>
        <v>757510</v>
      </c>
      <c r="O12"/>
    </row>
    <row r="13" spans="1:15" ht="18.75" customHeight="1">
      <c r="A13" s="15" t="s">
        <v>7</v>
      </c>
      <c r="B13" s="14">
        <v>44488</v>
      </c>
      <c r="C13" s="14">
        <v>31634</v>
      </c>
      <c r="D13" s="14">
        <v>37989</v>
      </c>
      <c r="E13" s="14">
        <v>6106</v>
      </c>
      <c r="F13" s="14">
        <v>29641</v>
      </c>
      <c r="G13" s="14">
        <v>46003</v>
      </c>
      <c r="H13" s="14">
        <v>40248</v>
      </c>
      <c r="I13" s="14">
        <v>44246</v>
      </c>
      <c r="J13" s="14">
        <v>28887</v>
      </c>
      <c r="K13" s="14">
        <v>39303</v>
      </c>
      <c r="L13" s="14">
        <v>13219</v>
      </c>
      <c r="M13" s="14">
        <v>6780</v>
      </c>
      <c r="N13" s="12">
        <f t="shared" si="2"/>
        <v>368544</v>
      </c>
      <c r="O13"/>
    </row>
    <row r="14" spans="1:15" ht="18.75" customHeight="1">
      <c r="A14" s="15" t="s">
        <v>8</v>
      </c>
      <c r="B14" s="14">
        <v>44533</v>
      </c>
      <c r="C14" s="14">
        <v>28724</v>
      </c>
      <c r="D14" s="14">
        <v>39829</v>
      </c>
      <c r="E14" s="14">
        <v>6347</v>
      </c>
      <c r="F14" s="14">
        <v>27637</v>
      </c>
      <c r="G14" s="14">
        <v>41815</v>
      </c>
      <c r="H14" s="14">
        <v>35612</v>
      </c>
      <c r="I14" s="14">
        <v>42496</v>
      </c>
      <c r="J14" s="14">
        <v>30772</v>
      </c>
      <c r="K14" s="14">
        <v>43031</v>
      </c>
      <c r="L14" s="14">
        <v>15287</v>
      </c>
      <c r="M14" s="14">
        <v>7766</v>
      </c>
      <c r="N14" s="12">
        <f t="shared" si="2"/>
        <v>363849</v>
      </c>
      <c r="O14"/>
    </row>
    <row r="15" spans="1:15" ht="18.75" customHeight="1">
      <c r="A15" s="15" t="s">
        <v>9</v>
      </c>
      <c r="B15" s="14">
        <v>2730</v>
      </c>
      <c r="C15" s="14">
        <v>2540</v>
      </c>
      <c r="D15" s="14">
        <v>2398</v>
      </c>
      <c r="E15" s="14">
        <v>533</v>
      </c>
      <c r="F15" s="14">
        <v>2507</v>
      </c>
      <c r="G15" s="14">
        <v>4022</v>
      </c>
      <c r="H15" s="14">
        <v>2812</v>
      </c>
      <c r="I15" s="14">
        <v>2331</v>
      </c>
      <c r="J15" s="14">
        <v>1975</v>
      </c>
      <c r="K15" s="14">
        <v>2124</v>
      </c>
      <c r="L15" s="14">
        <v>779</v>
      </c>
      <c r="M15" s="14">
        <v>366</v>
      </c>
      <c r="N15" s="12">
        <f t="shared" si="2"/>
        <v>25117</v>
      </c>
      <c r="O15"/>
    </row>
    <row r="16" spans="1:14" ht="18.75" customHeight="1">
      <c r="A16" s="16" t="s">
        <v>26</v>
      </c>
      <c r="B16" s="14">
        <f>B17+B18+B19</f>
        <v>18090</v>
      </c>
      <c r="C16" s="14">
        <f>C17+C18+C19</f>
        <v>11606</v>
      </c>
      <c r="D16" s="14">
        <f>D17+D18+D19</f>
        <v>11378</v>
      </c>
      <c r="E16" s="14">
        <f>E17+E18+E19</f>
        <v>2151</v>
      </c>
      <c r="F16" s="14">
        <f aca="true" t="shared" si="5" ref="F16:M16">F17+F18+F19</f>
        <v>10264</v>
      </c>
      <c r="G16" s="14">
        <f t="shared" si="5"/>
        <v>14836</v>
      </c>
      <c r="H16" s="14">
        <f t="shared" si="5"/>
        <v>11766</v>
      </c>
      <c r="I16" s="14">
        <f t="shared" si="5"/>
        <v>14222</v>
      </c>
      <c r="J16" s="14">
        <f t="shared" si="5"/>
        <v>9528</v>
      </c>
      <c r="K16" s="14">
        <f t="shared" si="5"/>
        <v>13860</v>
      </c>
      <c r="L16" s="14">
        <f t="shared" si="5"/>
        <v>3787</v>
      </c>
      <c r="M16" s="14">
        <f t="shared" si="5"/>
        <v>1591</v>
      </c>
      <c r="N16" s="12">
        <f t="shared" si="2"/>
        <v>123079</v>
      </c>
    </row>
    <row r="17" spans="1:15" ht="18.75" customHeight="1">
      <c r="A17" s="15" t="s">
        <v>23</v>
      </c>
      <c r="B17" s="14">
        <v>4121</v>
      </c>
      <c r="C17" s="14">
        <v>2727</v>
      </c>
      <c r="D17" s="14">
        <v>2609</v>
      </c>
      <c r="E17" s="14">
        <v>552</v>
      </c>
      <c r="F17" s="14">
        <v>2399</v>
      </c>
      <c r="G17" s="14">
        <v>3796</v>
      </c>
      <c r="H17" s="14">
        <v>3327</v>
      </c>
      <c r="I17" s="14">
        <v>3761</v>
      </c>
      <c r="J17" s="14">
        <v>2546</v>
      </c>
      <c r="K17" s="14">
        <v>3627</v>
      </c>
      <c r="L17" s="14">
        <v>1010</v>
      </c>
      <c r="M17" s="14">
        <v>399</v>
      </c>
      <c r="N17" s="12">
        <f t="shared" si="2"/>
        <v>30874</v>
      </c>
      <c r="O17"/>
    </row>
    <row r="18" spans="1:15" ht="18.75" customHeight="1">
      <c r="A18" s="15" t="s">
        <v>24</v>
      </c>
      <c r="B18" s="14">
        <v>915</v>
      </c>
      <c r="C18" s="14">
        <v>506</v>
      </c>
      <c r="D18" s="14">
        <v>757</v>
      </c>
      <c r="E18" s="14">
        <v>108</v>
      </c>
      <c r="F18" s="14">
        <v>631</v>
      </c>
      <c r="G18" s="14">
        <v>763</v>
      </c>
      <c r="H18" s="14">
        <v>800</v>
      </c>
      <c r="I18" s="14">
        <v>764</v>
      </c>
      <c r="J18" s="14">
        <v>645</v>
      </c>
      <c r="K18" s="14">
        <v>1306</v>
      </c>
      <c r="L18" s="14">
        <v>316</v>
      </c>
      <c r="M18" s="14">
        <v>135</v>
      </c>
      <c r="N18" s="12">
        <f t="shared" si="2"/>
        <v>7646</v>
      </c>
      <c r="O18"/>
    </row>
    <row r="19" spans="1:15" ht="18.75" customHeight="1">
      <c r="A19" s="15" t="s">
        <v>25</v>
      </c>
      <c r="B19" s="14">
        <v>13054</v>
      </c>
      <c r="C19" s="14">
        <v>8373</v>
      </c>
      <c r="D19" s="14">
        <v>8012</v>
      </c>
      <c r="E19" s="14">
        <v>1491</v>
      </c>
      <c r="F19" s="14">
        <v>7234</v>
      </c>
      <c r="G19" s="14">
        <v>10277</v>
      </c>
      <c r="H19" s="14">
        <v>7639</v>
      </c>
      <c r="I19" s="14">
        <v>9697</v>
      </c>
      <c r="J19" s="14">
        <v>6337</v>
      </c>
      <c r="K19" s="14">
        <v>8927</v>
      </c>
      <c r="L19" s="14">
        <v>2461</v>
      </c>
      <c r="M19" s="14">
        <v>1057</v>
      </c>
      <c r="N19" s="12">
        <f t="shared" si="2"/>
        <v>84559</v>
      </c>
      <c r="O19"/>
    </row>
    <row r="20" spans="1:15" ht="18.75" customHeight="1">
      <c r="A20" s="17" t="s">
        <v>10</v>
      </c>
      <c r="B20" s="18">
        <f>B21+B22+B23</f>
        <v>65682</v>
      </c>
      <c r="C20" s="18">
        <f>C21+C22+C23</f>
        <v>37205</v>
      </c>
      <c r="D20" s="18">
        <f>D21+D22+D23</f>
        <v>43179</v>
      </c>
      <c r="E20" s="18">
        <f>E21+E22+E23</f>
        <v>6928</v>
      </c>
      <c r="F20" s="18">
        <f aca="true" t="shared" si="6" ref="F20:M20">F21+F22+F23</f>
        <v>32711</v>
      </c>
      <c r="G20" s="18">
        <f t="shared" si="6"/>
        <v>45669</v>
      </c>
      <c r="H20" s="18">
        <f t="shared" si="6"/>
        <v>44998</v>
      </c>
      <c r="I20" s="18">
        <f t="shared" si="6"/>
        <v>61148</v>
      </c>
      <c r="J20" s="18">
        <f t="shared" si="6"/>
        <v>37719</v>
      </c>
      <c r="K20" s="18">
        <f t="shared" si="6"/>
        <v>66474</v>
      </c>
      <c r="L20" s="18">
        <f t="shared" si="6"/>
        <v>19604</v>
      </c>
      <c r="M20" s="18">
        <f t="shared" si="6"/>
        <v>8864</v>
      </c>
      <c r="N20" s="12">
        <f aca="true" t="shared" si="7" ref="N20:N26">SUM(B20:M20)</f>
        <v>470181</v>
      </c>
      <c r="O20"/>
    </row>
    <row r="21" spans="1:15" ht="18.75" customHeight="1">
      <c r="A21" s="13" t="s">
        <v>11</v>
      </c>
      <c r="B21" s="14">
        <v>35748</v>
      </c>
      <c r="C21" s="14">
        <v>22315</v>
      </c>
      <c r="D21" s="14">
        <v>23655</v>
      </c>
      <c r="E21" s="14">
        <v>3781</v>
      </c>
      <c r="F21" s="14">
        <v>18518</v>
      </c>
      <c r="G21" s="14">
        <v>25055</v>
      </c>
      <c r="H21" s="14">
        <v>26089</v>
      </c>
      <c r="I21" s="14">
        <v>34590</v>
      </c>
      <c r="J21" s="14">
        <v>21454</v>
      </c>
      <c r="K21" s="14">
        <v>35562</v>
      </c>
      <c r="L21" s="14">
        <v>10773</v>
      </c>
      <c r="M21" s="14">
        <v>4817</v>
      </c>
      <c r="N21" s="12">
        <f t="shared" si="7"/>
        <v>262357</v>
      </c>
      <c r="O21"/>
    </row>
    <row r="22" spans="1:15" ht="18.75" customHeight="1">
      <c r="A22" s="13" t="s">
        <v>12</v>
      </c>
      <c r="B22" s="14">
        <v>28405</v>
      </c>
      <c r="C22" s="14">
        <v>13800</v>
      </c>
      <c r="D22" s="14">
        <v>18512</v>
      </c>
      <c r="E22" s="14">
        <v>2929</v>
      </c>
      <c r="F22" s="14">
        <v>13163</v>
      </c>
      <c r="G22" s="14">
        <v>19055</v>
      </c>
      <c r="H22" s="14">
        <v>17735</v>
      </c>
      <c r="I22" s="14">
        <v>25392</v>
      </c>
      <c r="J22" s="14">
        <v>15424</v>
      </c>
      <c r="K22" s="14">
        <v>29562</v>
      </c>
      <c r="L22" s="14">
        <v>8456</v>
      </c>
      <c r="M22" s="14">
        <v>3881</v>
      </c>
      <c r="N22" s="12">
        <f t="shared" si="7"/>
        <v>196314</v>
      </c>
      <c r="O22"/>
    </row>
    <row r="23" spans="1:15" ht="18.75" customHeight="1">
      <c r="A23" s="13" t="s">
        <v>13</v>
      </c>
      <c r="B23" s="14">
        <v>1529</v>
      </c>
      <c r="C23" s="14">
        <v>1090</v>
      </c>
      <c r="D23" s="14">
        <v>1012</v>
      </c>
      <c r="E23" s="14">
        <v>218</v>
      </c>
      <c r="F23" s="14">
        <v>1030</v>
      </c>
      <c r="G23" s="14">
        <v>1559</v>
      </c>
      <c r="H23" s="14">
        <v>1174</v>
      </c>
      <c r="I23" s="14">
        <v>1166</v>
      </c>
      <c r="J23" s="14">
        <v>841</v>
      </c>
      <c r="K23" s="14">
        <v>1350</v>
      </c>
      <c r="L23" s="14">
        <v>375</v>
      </c>
      <c r="M23" s="14">
        <v>166</v>
      </c>
      <c r="N23" s="12">
        <f t="shared" si="7"/>
        <v>11510</v>
      </c>
      <c r="O23"/>
    </row>
    <row r="24" spans="1:15" ht="18.75" customHeight="1">
      <c r="A24" s="17" t="s">
        <v>14</v>
      </c>
      <c r="B24" s="14">
        <f>B25+B26</f>
        <v>31482</v>
      </c>
      <c r="C24" s="14">
        <f>C25+C26</f>
        <v>24455</v>
      </c>
      <c r="D24" s="14">
        <f>D25+D26</f>
        <v>24505</v>
      </c>
      <c r="E24" s="14">
        <f>E25+E26</f>
        <v>5093</v>
      </c>
      <c r="F24" s="14">
        <f aca="true" t="shared" si="8" ref="F24:M24">F25+F26</f>
        <v>22732</v>
      </c>
      <c r="G24" s="14">
        <f t="shared" si="8"/>
        <v>33635</v>
      </c>
      <c r="H24" s="14">
        <f t="shared" si="8"/>
        <v>29876</v>
      </c>
      <c r="I24" s="14">
        <f t="shared" si="8"/>
        <v>24921</v>
      </c>
      <c r="J24" s="14">
        <f t="shared" si="8"/>
        <v>20977</v>
      </c>
      <c r="K24" s="14">
        <f t="shared" si="8"/>
        <v>20546</v>
      </c>
      <c r="L24" s="14">
        <f t="shared" si="8"/>
        <v>6449</v>
      </c>
      <c r="M24" s="14">
        <f t="shared" si="8"/>
        <v>2082</v>
      </c>
      <c r="N24" s="12">
        <f t="shared" si="7"/>
        <v>246753</v>
      </c>
      <c r="O24"/>
    </row>
    <row r="25" spans="1:15" ht="18.75" customHeight="1">
      <c r="A25" s="13" t="s">
        <v>15</v>
      </c>
      <c r="B25" s="14">
        <v>20148</v>
      </c>
      <c r="C25" s="14">
        <v>15651</v>
      </c>
      <c r="D25" s="14">
        <v>15683</v>
      </c>
      <c r="E25" s="14">
        <v>3260</v>
      </c>
      <c r="F25" s="14">
        <v>14548</v>
      </c>
      <c r="G25" s="14">
        <v>21526</v>
      </c>
      <c r="H25" s="14">
        <v>19121</v>
      </c>
      <c r="I25" s="14">
        <v>15949</v>
      </c>
      <c r="J25" s="14">
        <v>13425</v>
      </c>
      <c r="K25" s="14">
        <v>13149</v>
      </c>
      <c r="L25" s="14">
        <v>4127</v>
      </c>
      <c r="M25" s="14">
        <v>1332</v>
      </c>
      <c r="N25" s="12">
        <f t="shared" si="7"/>
        <v>157919</v>
      </c>
      <c r="O25"/>
    </row>
    <row r="26" spans="1:15" ht="18.75" customHeight="1">
      <c r="A26" s="13" t="s">
        <v>16</v>
      </c>
      <c r="B26" s="14">
        <v>11334</v>
      </c>
      <c r="C26" s="14">
        <v>8804</v>
      </c>
      <c r="D26" s="14">
        <v>8822</v>
      </c>
      <c r="E26" s="14">
        <v>1833</v>
      </c>
      <c r="F26" s="14">
        <v>8184</v>
      </c>
      <c r="G26" s="14">
        <v>12109</v>
      </c>
      <c r="H26" s="14">
        <v>10755</v>
      </c>
      <c r="I26" s="14">
        <v>8972</v>
      </c>
      <c r="J26" s="14">
        <v>7552</v>
      </c>
      <c r="K26" s="14">
        <v>7397</v>
      </c>
      <c r="L26" s="14">
        <v>2322</v>
      </c>
      <c r="M26" s="14">
        <v>750</v>
      </c>
      <c r="N26" s="12">
        <f t="shared" si="7"/>
        <v>88834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0.9969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0.9808</v>
      </c>
      <c r="C30" s="22">
        <v>0.9435</v>
      </c>
      <c r="D30" s="22">
        <v>1</v>
      </c>
      <c r="E30" s="22">
        <v>0.9386</v>
      </c>
      <c r="F30" s="22">
        <v>1</v>
      </c>
      <c r="G30" s="22">
        <v>1</v>
      </c>
      <c r="H30" s="22">
        <v>0.97</v>
      </c>
      <c r="I30" s="22">
        <v>0.9602</v>
      </c>
      <c r="J30" s="22">
        <v>0.9804</v>
      </c>
      <c r="K30" s="22">
        <v>0.9806</v>
      </c>
      <c r="L30" s="22">
        <v>0.9718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0.9946774845762244</v>
      </c>
      <c r="C32" s="23">
        <f aca="true" t="shared" si="9" ref="C32:M32">(((+C$8+C$20)*C$29)+(C$24*C$30))/C$7</f>
        <v>0.9910850103557073</v>
      </c>
      <c r="D32" s="23">
        <f t="shared" si="9"/>
        <v>1</v>
      </c>
      <c r="E32" s="23">
        <f t="shared" si="9"/>
        <v>0.9893798539650195</v>
      </c>
      <c r="F32" s="23">
        <f t="shared" si="9"/>
        <v>1</v>
      </c>
      <c r="G32" s="23">
        <f t="shared" si="9"/>
        <v>1</v>
      </c>
      <c r="H32" s="23">
        <f t="shared" si="9"/>
        <v>0.9952444420862737</v>
      </c>
      <c r="I32" s="23">
        <f t="shared" si="9"/>
        <v>0.9951227082739156</v>
      </c>
      <c r="J32" s="23">
        <f t="shared" si="9"/>
        <v>0.9971746983315468</v>
      </c>
      <c r="K32" s="23">
        <f t="shared" si="9"/>
        <v>0.9980091284151641</v>
      </c>
      <c r="L32" s="23">
        <f t="shared" si="9"/>
        <v>0.9972573173674368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1.7545116150440023</v>
      </c>
      <c r="C35" s="26">
        <f>C32*C34</f>
        <v>1.6891061831492318</v>
      </c>
      <c r="D35" s="26">
        <f>D32*D34</f>
        <v>1.5792</v>
      </c>
      <c r="E35" s="26">
        <f>E32*E34</f>
        <v>1.9987451809801324</v>
      </c>
      <c r="F35" s="26">
        <f aca="true" t="shared" si="10" ref="F35:M35">F32*F34</f>
        <v>1.8419</v>
      </c>
      <c r="G35" s="26">
        <f t="shared" si="10"/>
        <v>1.4606</v>
      </c>
      <c r="H35" s="26">
        <f t="shared" si="10"/>
        <v>1.6961951026476363</v>
      </c>
      <c r="I35" s="26">
        <f t="shared" si="10"/>
        <v>1.6555856497553134</v>
      </c>
      <c r="J35" s="26">
        <f t="shared" si="10"/>
        <v>1.8684062322638193</v>
      </c>
      <c r="K35" s="26">
        <f t="shared" si="10"/>
        <v>1.7879333535557667</v>
      </c>
      <c r="L35" s="26">
        <f t="shared" si="10"/>
        <v>2.1219641198944323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-0.0036078261</v>
      </c>
      <c r="C36" s="26">
        <v>-0.0055500784</v>
      </c>
      <c r="D36" s="26">
        <v>-0.00518616</v>
      </c>
      <c r="E36" s="26">
        <v>-0.000731873</v>
      </c>
      <c r="F36" s="26">
        <v>-0.00317151</v>
      </c>
      <c r="G36" s="26">
        <v>-0.0029336</v>
      </c>
      <c r="H36" s="26">
        <v>-0.0024559346</v>
      </c>
      <c r="I36" s="26">
        <v>-0.0015051485</v>
      </c>
      <c r="J36" s="26">
        <v>-0.0004202056</v>
      </c>
      <c r="K36" s="26">
        <v>-0.0012289096</v>
      </c>
      <c r="L36" s="26">
        <v>0</v>
      </c>
      <c r="M36" s="26">
        <v>-0.0055488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2037.2800000000002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81.32000000000001</v>
      </c>
      <c r="F38" s="65">
        <f t="shared" si="11"/>
        <v>1151.3200000000002</v>
      </c>
      <c r="G38" s="65">
        <f t="shared" si="11"/>
        <v>1626.4</v>
      </c>
      <c r="H38" s="65">
        <f t="shared" si="11"/>
        <v>1361.0400000000002</v>
      </c>
      <c r="I38" s="65">
        <f t="shared" si="11"/>
        <v>723.32</v>
      </c>
      <c r="J38" s="65">
        <f t="shared" si="11"/>
        <v>149.8</v>
      </c>
      <c r="K38" s="65">
        <f t="shared" si="11"/>
        <v>547.84</v>
      </c>
      <c r="L38" s="65">
        <f t="shared" si="11"/>
        <v>0</v>
      </c>
      <c r="M38" s="65">
        <f t="shared" si="11"/>
        <v>582.08</v>
      </c>
      <c r="N38" s="28">
        <f>SUM(B38:M38)</f>
        <v>12912.76</v>
      </c>
    </row>
    <row r="39" spans="1:15" ht="18.75" customHeight="1">
      <c r="A39" s="61" t="s">
        <v>46</v>
      </c>
      <c r="B39" s="67">
        <v>476</v>
      </c>
      <c r="C39" s="67">
        <v>583</v>
      </c>
      <c r="D39" s="67">
        <v>504</v>
      </c>
      <c r="E39" s="67">
        <v>19</v>
      </c>
      <c r="F39" s="67">
        <v>269</v>
      </c>
      <c r="G39" s="67">
        <v>380</v>
      </c>
      <c r="H39" s="67">
        <v>318</v>
      </c>
      <c r="I39" s="67">
        <v>169</v>
      </c>
      <c r="J39" s="67">
        <v>35</v>
      </c>
      <c r="K39" s="67">
        <v>128</v>
      </c>
      <c r="L39" s="67">
        <v>0</v>
      </c>
      <c r="M39" s="67">
        <v>136</v>
      </c>
      <c r="N39" s="12">
        <f>SUM(B39:M39)</f>
        <v>3017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401343.1453952024</v>
      </c>
      <c r="C42" s="69">
        <f aca="true" t="shared" si="12" ref="C42:M42">C43+C44+C45+C46</f>
        <v>263424.5500067692</v>
      </c>
      <c r="D42" s="69">
        <f t="shared" si="12"/>
        <v>279062.41511471994</v>
      </c>
      <c r="E42" s="69">
        <f t="shared" si="12"/>
        <v>58912.821853475005</v>
      </c>
      <c r="F42" s="69">
        <f t="shared" si="12"/>
        <v>253774.22724110002</v>
      </c>
      <c r="G42" s="69">
        <f t="shared" si="12"/>
        <v>301102.5042136</v>
      </c>
      <c r="H42" s="69">
        <f t="shared" si="12"/>
        <v>320580.061001938</v>
      </c>
      <c r="I42" s="69">
        <f t="shared" si="12"/>
        <v>337100.43889628304</v>
      </c>
      <c r="J42" s="69">
        <f t="shared" si="12"/>
        <v>271986.5985442256</v>
      </c>
      <c r="K42" s="69">
        <f t="shared" si="12"/>
        <v>358263.9367243841</v>
      </c>
      <c r="L42" s="69">
        <f t="shared" si="12"/>
        <v>140703.19686196002</v>
      </c>
      <c r="M42" s="69">
        <f t="shared" si="12"/>
        <v>65091.9795056</v>
      </c>
      <c r="N42" s="69">
        <f>N43+N44+N45+N46</f>
        <v>3051345.875359257</v>
      </c>
    </row>
    <row r="43" spans="1:14" ht="18.75" customHeight="1">
      <c r="A43" s="66" t="s">
        <v>94</v>
      </c>
      <c r="B43" s="63">
        <f aca="true" t="shared" si="13" ref="B43:H43">B35*B7</f>
        <v>400128.65539209003</v>
      </c>
      <c r="C43" s="63">
        <f t="shared" si="13"/>
        <v>261789.50000774997</v>
      </c>
      <c r="D43" s="63">
        <f t="shared" si="13"/>
        <v>275346.15359999996</v>
      </c>
      <c r="E43" s="63">
        <f t="shared" si="13"/>
        <v>58853.05185396</v>
      </c>
      <c r="F43" s="63">
        <f t="shared" si="13"/>
        <v>253058.641</v>
      </c>
      <c r="G43" s="63">
        <f t="shared" si="13"/>
        <v>300078.80939999997</v>
      </c>
      <c r="H43" s="63">
        <f t="shared" si="13"/>
        <v>319681.89099600003</v>
      </c>
      <c r="I43" s="63">
        <f>I35*I7</f>
        <v>336683.20890554006</v>
      </c>
      <c r="J43" s="63">
        <f>J35*J7</f>
        <v>271897.94854396005</v>
      </c>
      <c r="K43" s="63">
        <f>K35*K7</f>
        <v>357962.13671540003</v>
      </c>
      <c r="L43" s="63">
        <f>L35*L7</f>
        <v>140703.19686196002</v>
      </c>
      <c r="M43" s="63">
        <f>M35*M7</f>
        <v>64681.707</v>
      </c>
      <c r="N43" s="65">
        <f>SUM(B43:M43)</f>
        <v>3040864.90027666</v>
      </c>
    </row>
    <row r="44" spans="1:14" ht="18.75" customHeight="1">
      <c r="A44" s="66" t="s">
        <v>95</v>
      </c>
      <c r="B44" s="63">
        <f aca="true" t="shared" si="14" ref="B44:M44">B36*B7</f>
        <v>-822.7899968877</v>
      </c>
      <c r="C44" s="63">
        <f t="shared" si="14"/>
        <v>-860.1900009808</v>
      </c>
      <c r="D44" s="63">
        <f t="shared" si="14"/>
        <v>-904.2484852800001</v>
      </c>
      <c r="E44" s="63">
        <f t="shared" si="14"/>
        <v>-21.550000484999998</v>
      </c>
      <c r="F44" s="63">
        <f t="shared" si="14"/>
        <v>-435.73375890000005</v>
      </c>
      <c r="G44" s="63">
        <f t="shared" si="14"/>
        <v>-602.7051864</v>
      </c>
      <c r="H44" s="63">
        <f t="shared" si="14"/>
        <v>-462.86999406200005</v>
      </c>
      <c r="I44" s="63">
        <f t="shared" si="14"/>
        <v>-306.09000925699996</v>
      </c>
      <c r="J44" s="63">
        <f t="shared" si="14"/>
        <v>-61.1499997344</v>
      </c>
      <c r="K44" s="63">
        <f t="shared" si="14"/>
        <v>-246.03999101600002</v>
      </c>
      <c r="L44" s="63">
        <f t="shared" si="14"/>
        <v>0</v>
      </c>
      <c r="M44" s="63">
        <f t="shared" si="14"/>
        <v>-171.80749440000002</v>
      </c>
      <c r="N44" s="28">
        <f>SUM(B44:M44)</f>
        <v>-4895.174917402901</v>
      </c>
    </row>
    <row r="45" spans="1:14" ht="18.75" customHeight="1">
      <c r="A45" s="66" t="s">
        <v>48</v>
      </c>
      <c r="B45" s="63">
        <f aca="true" t="shared" si="15" ref="B45:M45">B38</f>
        <v>2037.2800000000002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81.32000000000001</v>
      </c>
      <c r="F45" s="63">
        <f t="shared" si="15"/>
        <v>1151.3200000000002</v>
      </c>
      <c r="G45" s="63">
        <f t="shared" si="15"/>
        <v>1626.4</v>
      </c>
      <c r="H45" s="63">
        <f t="shared" si="15"/>
        <v>1361.0400000000002</v>
      </c>
      <c r="I45" s="63">
        <f t="shared" si="15"/>
        <v>723.32</v>
      </c>
      <c r="J45" s="63">
        <f t="shared" si="15"/>
        <v>149.8</v>
      </c>
      <c r="K45" s="63">
        <f t="shared" si="15"/>
        <v>547.84</v>
      </c>
      <c r="L45" s="63">
        <f t="shared" si="15"/>
        <v>0</v>
      </c>
      <c r="M45" s="63">
        <f t="shared" si="15"/>
        <v>582.08</v>
      </c>
      <c r="N45" s="65">
        <f>SUM(B45:M45)</f>
        <v>12912.76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2463.39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2463.39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-75111.52</v>
      </c>
      <c r="C48" s="28">
        <f aca="true" t="shared" si="16" ref="C48:M48">+C49+C52+C60+C61</f>
        <v>-66000.34</v>
      </c>
      <c r="D48" s="28">
        <f t="shared" si="16"/>
        <v>-52882.72</v>
      </c>
      <c r="E48" s="28">
        <f t="shared" si="16"/>
        <v>-8650.78</v>
      </c>
      <c r="F48" s="28">
        <f t="shared" si="16"/>
        <v>-42674.48</v>
      </c>
      <c r="G48" s="28">
        <f t="shared" si="16"/>
        <v>-69232.9</v>
      </c>
      <c r="H48" s="28">
        <f t="shared" si="16"/>
        <v>-82700.8</v>
      </c>
      <c r="I48" s="28">
        <f t="shared" si="16"/>
        <v>-51419</v>
      </c>
      <c r="J48" s="28">
        <f t="shared" si="16"/>
        <v>-68005.24</v>
      </c>
      <c r="K48" s="28">
        <f t="shared" si="16"/>
        <v>-56704.84</v>
      </c>
      <c r="L48" s="28">
        <f t="shared" si="16"/>
        <v>-26497.26</v>
      </c>
      <c r="M48" s="28">
        <f t="shared" si="16"/>
        <v>-12478.76</v>
      </c>
      <c r="N48" s="28">
        <f>+N49+N52+N60+N61</f>
        <v>-612358.64</v>
      </c>
      <c r="P48" s="40"/>
    </row>
    <row r="49" spans="1:16" ht="18.75" customHeight="1">
      <c r="A49" s="17" t="s">
        <v>49</v>
      </c>
      <c r="B49" s="29">
        <f>B50+B51</f>
        <v>-73682</v>
      </c>
      <c r="C49" s="29">
        <f>C50+C51</f>
        <v>-65880.5</v>
      </c>
      <c r="D49" s="29">
        <f>D50+D51</f>
        <v>-52780</v>
      </c>
      <c r="E49" s="29">
        <f>E50+E51</f>
        <v>-8004.5</v>
      </c>
      <c r="F49" s="29">
        <f aca="true" t="shared" si="17" ref="F49:M49">F50+F51</f>
        <v>-41643</v>
      </c>
      <c r="G49" s="29">
        <f t="shared" si="17"/>
        <v>-68141.5</v>
      </c>
      <c r="H49" s="29">
        <f t="shared" si="17"/>
        <v>-81053</v>
      </c>
      <c r="I49" s="29">
        <f t="shared" si="17"/>
        <v>-48993</v>
      </c>
      <c r="J49" s="29">
        <f t="shared" si="17"/>
        <v>-54831</v>
      </c>
      <c r="K49" s="29">
        <f t="shared" si="17"/>
        <v>-52052</v>
      </c>
      <c r="L49" s="29">
        <f t="shared" si="17"/>
        <v>-25140.5</v>
      </c>
      <c r="M49" s="29">
        <f t="shared" si="17"/>
        <v>-12299</v>
      </c>
      <c r="N49" s="28">
        <f aca="true" t="shared" si="18" ref="N49:N61">SUM(B49:M49)</f>
        <v>-584500</v>
      </c>
      <c r="P49" s="40"/>
    </row>
    <row r="50" spans="1:16" ht="18.75" customHeight="1">
      <c r="A50" s="13" t="s">
        <v>50</v>
      </c>
      <c r="B50" s="20">
        <f>ROUND(-B9*$D$3,2)</f>
        <v>-73682</v>
      </c>
      <c r="C50" s="20">
        <f>ROUND(-C9*$D$3,2)</f>
        <v>-65880.5</v>
      </c>
      <c r="D50" s="20">
        <f>ROUND(-D9*$D$3,2)</f>
        <v>-52780</v>
      </c>
      <c r="E50" s="20">
        <f>ROUND(-E9*$D$3,2)</f>
        <v>-8004.5</v>
      </c>
      <c r="F50" s="20">
        <f aca="true" t="shared" si="19" ref="F50:M50">ROUND(-F9*$D$3,2)</f>
        <v>-41643</v>
      </c>
      <c r="G50" s="20">
        <f t="shared" si="19"/>
        <v>-68141.5</v>
      </c>
      <c r="H50" s="20">
        <f t="shared" si="19"/>
        <v>-81053</v>
      </c>
      <c r="I50" s="20">
        <f t="shared" si="19"/>
        <v>-48993</v>
      </c>
      <c r="J50" s="20">
        <f t="shared" si="19"/>
        <v>-54831</v>
      </c>
      <c r="K50" s="20">
        <f t="shared" si="19"/>
        <v>-52052</v>
      </c>
      <c r="L50" s="20">
        <f t="shared" si="19"/>
        <v>-25140.5</v>
      </c>
      <c r="M50" s="20">
        <f t="shared" si="19"/>
        <v>-12299</v>
      </c>
      <c r="N50" s="54">
        <f t="shared" si="18"/>
        <v>-584500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-1429.52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-646.28</v>
      </c>
      <c r="F52" s="29">
        <f t="shared" si="21"/>
        <v>-1031.48</v>
      </c>
      <c r="G52" s="29">
        <f t="shared" si="21"/>
        <v>-1091.4</v>
      </c>
      <c r="H52" s="29">
        <f t="shared" si="21"/>
        <v>-1647.8</v>
      </c>
      <c r="I52" s="29">
        <f t="shared" si="21"/>
        <v>-2426</v>
      </c>
      <c r="J52" s="29">
        <f t="shared" si="21"/>
        <v>-13174.24</v>
      </c>
      <c r="K52" s="29">
        <f t="shared" si="21"/>
        <v>-4652.84</v>
      </c>
      <c r="L52" s="29">
        <f t="shared" si="21"/>
        <v>-1356.76</v>
      </c>
      <c r="M52" s="29">
        <f t="shared" si="21"/>
        <v>-179.76</v>
      </c>
      <c r="N52" s="29">
        <f>SUM(N53:N59)</f>
        <v>-27858.64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-500</v>
      </c>
      <c r="J55" s="27">
        <v>-11000</v>
      </c>
      <c r="K55" s="27">
        <v>-2500</v>
      </c>
      <c r="L55" s="27">
        <v>0</v>
      </c>
      <c r="M55" s="27">
        <v>0</v>
      </c>
      <c r="N55" s="27">
        <f t="shared" si="18"/>
        <v>-14000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-1429.52</v>
      </c>
      <c r="C59" s="27">
        <v>-119.84</v>
      </c>
      <c r="D59" s="27">
        <v>-102.72</v>
      </c>
      <c r="E59" s="27">
        <v>-646.28</v>
      </c>
      <c r="F59" s="27">
        <v>-1031.48</v>
      </c>
      <c r="G59" s="27">
        <v>-1091.4</v>
      </c>
      <c r="H59" s="27">
        <v>-1647.8</v>
      </c>
      <c r="I59" s="27">
        <v>-1926</v>
      </c>
      <c r="J59" s="27">
        <v>-2174.24</v>
      </c>
      <c r="K59" s="27">
        <v>-2152.84</v>
      </c>
      <c r="L59" s="27">
        <v>-1356.76</v>
      </c>
      <c r="M59" s="27">
        <v>-179.76</v>
      </c>
      <c r="N59" s="27">
        <f t="shared" si="18"/>
        <v>-13858.64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326231.62539520237</v>
      </c>
      <c r="C63" s="32">
        <f t="shared" si="22"/>
        <v>197424.2100067692</v>
      </c>
      <c r="D63" s="32">
        <f t="shared" si="22"/>
        <v>226179.69511471994</v>
      </c>
      <c r="E63" s="32">
        <f t="shared" si="22"/>
        <v>50262.041853475006</v>
      </c>
      <c r="F63" s="32">
        <f t="shared" si="22"/>
        <v>211099.7472411</v>
      </c>
      <c r="G63" s="32">
        <f t="shared" si="22"/>
        <v>231869.60421360002</v>
      </c>
      <c r="H63" s="32">
        <f t="shared" si="22"/>
        <v>237879.26100193802</v>
      </c>
      <c r="I63" s="32">
        <f t="shared" si="22"/>
        <v>285681.43889628304</v>
      </c>
      <c r="J63" s="32">
        <f t="shared" si="22"/>
        <v>203981.35854422563</v>
      </c>
      <c r="K63" s="32">
        <f t="shared" si="22"/>
        <v>301559.0967243841</v>
      </c>
      <c r="L63" s="32">
        <f t="shared" si="22"/>
        <v>114205.93686196003</v>
      </c>
      <c r="M63" s="32">
        <f t="shared" si="22"/>
        <v>52613.2195056</v>
      </c>
      <c r="N63" s="32">
        <f>SUM(B63:M63)</f>
        <v>2438987.2353592576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326231.63</v>
      </c>
      <c r="C66" s="42">
        <f aca="true" t="shared" si="23" ref="C66:M66">SUM(C67:C80)</f>
        <v>197424.21000000002</v>
      </c>
      <c r="D66" s="42">
        <f t="shared" si="23"/>
        <v>226179.69</v>
      </c>
      <c r="E66" s="42">
        <f t="shared" si="23"/>
        <v>50262.04</v>
      </c>
      <c r="F66" s="42">
        <f t="shared" si="23"/>
        <v>211099.75</v>
      </c>
      <c r="G66" s="42">
        <f t="shared" si="23"/>
        <v>231869.6</v>
      </c>
      <c r="H66" s="42">
        <f t="shared" si="23"/>
        <v>237879.26</v>
      </c>
      <c r="I66" s="42">
        <f t="shared" si="23"/>
        <v>285681.44</v>
      </c>
      <c r="J66" s="42">
        <f t="shared" si="23"/>
        <v>203981.36</v>
      </c>
      <c r="K66" s="42">
        <f t="shared" si="23"/>
        <v>301559.1</v>
      </c>
      <c r="L66" s="42">
        <f t="shared" si="23"/>
        <v>114205.94</v>
      </c>
      <c r="M66" s="42">
        <f t="shared" si="23"/>
        <v>52613.22</v>
      </c>
      <c r="N66" s="32">
        <f>SUM(N67:N80)</f>
        <v>2438987.24</v>
      </c>
      <c r="P66" s="40"/>
    </row>
    <row r="67" spans="1:14" ht="18.75" customHeight="1">
      <c r="A67" s="17" t="s">
        <v>100</v>
      </c>
      <c r="B67" s="42">
        <v>65699.15</v>
      </c>
      <c r="C67" s="42">
        <v>57409.58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123108.73</v>
      </c>
    </row>
    <row r="68" spans="1:14" ht="18.75" customHeight="1">
      <c r="A68" s="17" t="s">
        <v>101</v>
      </c>
      <c r="B68" s="42">
        <v>260532.48</v>
      </c>
      <c r="C68" s="42">
        <v>140014.63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400547.11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226179.69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226179.69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50262.04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50262.04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211099.75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211099.75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231869.6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231869.6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188538.14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188538.14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49341.12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49341.12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285681.44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285681.44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203981.36</v>
      </c>
      <c r="K76" s="41">
        <v>0</v>
      </c>
      <c r="L76" s="41">
        <v>0</v>
      </c>
      <c r="M76" s="41">
        <v>0</v>
      </c>
      <c r="N76" s="32">
        <f t="shared" si="24"/>
        <v>203981.36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301559.1</v>
      </c>
      <c r="L77" s="41">
        <v>0</v>
      </c>
      <c r="M77" s="70"/>
      <c r="N77" s="29">
        <f t="shared" si="24"/>
        <v>301559.1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114205.94</v>
      </c>
      <c r="M78" s="41">
        <v>0</v>
      </c>
      <c r="N78" s="32">
        <f t="shared" si="24"/>
        <v>114205.94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52613.22</v>
      </c>
      <c r="N79" s="29">
        <f t="shared" si="24"/>
        <v>52613.22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1.9738591394079048</v>
      </c>
      <c r="C84" s="52">
        <v>1.9508183492903661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1.7079607294916839</v>
      </c>
      <c r="C85" s="52">
        <v>1.6024853580200265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1.579199979352826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1.9987451180166411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1.84189999272145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1.460600002920433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1.7140424049508873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1.6340917950180642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1.6555856551371446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1.8684062422693164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1.7879333699615405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2.1219641672196414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2.0890000968898366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2015-06-11T19:23:24Z</dcterms:modified>
  <cp:category/>
  <cp:version/>
  <cp:contentType/>
  <cp:contentStatus/>
</cp:coreProperties>
</file>