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<sst xmlns="http://schemas.openxmlformats.org/spreadsheetml/2006/main" count="110" uniqueCount="108">
  <si>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</si>
  <si>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</si>
  <si>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</si>
  <si>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</si>
  <si>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</si>
  <si>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</si>
  <si>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</si>
  <si>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</si>
  <si>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</si>
  <si>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</si>
  <si>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</si>
  <si>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</si>
  <si>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</si>
  <si>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</si>
  <si>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</si>
  <si>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</si>
  <si>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</si>
  <si>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</si>
  <si>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</si>
  <si>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</si>
  <si>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</si>
  <si>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</si>
  <si>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</si>
  <si>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</si>
  <si>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</si>
  <si>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</si>
  <si>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</si>
  <si>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</si>
  <si>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</si>
  <si>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</si>
  <si>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</si>
  <si>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</si>
  <si>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</si>
  <si>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</si>
  <si>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</si>
  <si>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</si>
  <si>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</si>
  <si>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</si>
  <si>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</si>
  <si>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</si>
  <si>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</si>
  <si>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</si>
  <si>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</si>
  <si>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</si>
  <si>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</si>
  <si>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</si>
  <si>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</si>
  <si>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</si>
  <si>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</si>
  <si>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</si>
  <si>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</si>
  <si>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</si>
  <si>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</si>
  <si>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</si>
  <si>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</si>
  <si>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</si>
  <si>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</si>
  <si>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</si>
  <si>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</si>
  <si>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</si>
  <si>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</si>
  <si>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</si>
  <si>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</si>
  <si>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</si>
  <si>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</si>
  <si>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</si>
  <si>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</si>
  <si>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</si>
  <si>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</si>
  <si>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</si>
  <si>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</si>
  <si>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</si>
  <si>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</si>
  <si>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</si>
  <si>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</si>
  <si>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</si>
  <si>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</si>
  <si>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</si>
  <si>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</si>
  <si>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</si>
  <si>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</si>
  <si>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</si>
  <si>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</si>
  <si>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</si>
  <si>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</si>
  <si>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</si>
  <si>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</si>
  <si>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</si>
  <si>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</si>
  <si>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</si>
  <si>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</si>
  <si>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</si>
  <si>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</si>
  <si>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</si>
  <si>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</si>
  <si>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</si>
  <si>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</si>
  <si>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</si>
  <si>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</si>
  <si>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</si>
  <si>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</si>
  <si>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</si>
  <si>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</si>
  <si>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</si>
  <si>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</si>
  <si>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</si>
  <si>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</si>
  <si>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06/06/15 - VENCIMENTO 12/06/15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</si>
</sst>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366543</v>
      </c>
      <c r="C7" s="10">
        <f>C8+C20+C24</f>
        <v>260028</v>
      </c>
      <c r="D7" s="10">
        <f>D8+D20+D24</f>
        <v>279646</v>
      </c>
      <c r="E7" s="10">
        <f>E8+E20+E24</f>
        <v>52132</v>
      </c>
      <c r="F7" s="10">
        <f aca="true" t="shared" si="0" ref="F7:M7">F8+F20+F24</f>
        <v>202938</v>
      </c>
      <c r="G7" s="10">
        <f t="shared" si="0"/>
        <v>278598</v>
      </c>
      <c r="H7" s="10">
        <f t="shared" si="0"/>
        <v>317222</v>
      </c>
      <c r="I7" s="10">
        <f t="shared" si="0"/>
        <v>308797</v>
      </c>
      <c r="J7" s="10">
        <f t="shared" si="0"/>
        <v>222819</v>
      </c>
      <c r="K7" s="10">
        <f t="shared" si="0"/>
        <v>292138</v>
      </c>
      <c r="L7" s="10">
        <f t="shared" si="0"/>
        <v>104962</v>
      </c>
      <c r="M7" s="10">
        <f t="shared" si="0"/>
        <v>52608</v>
      </c>
      <c r="N7" s="10">
        <f>+N8+N20+N24</f>
        <v>2738431</v>
      </c>
      <c r="O7"/>
      <c r="P7" s="39"/>
    </row>
    <row r="8" spans="1:15" ht="18.75" customHeight="1">
      <c r="A8" s="11" t="s">
        <v>27</v>
      </c>
      <c r="B8" s="12">
        <f>+B9+B12+B16</f>
        <v>214632</v>
      </c>
      <c r="C8" s="12">
        <f>+C9+C12+C16</f>
        <v>159200</v>
      </c>
      <c r="D8" s="12">
        <f>+D9+D12+D16</f>
        <v>178468</v>
      </c>
      <c r="E8" s="12">
        <f>+E9+E12+E16</f>
        <v>32198</v>
      </c>
      <c r="F8" s="12">
        <f aca="true" t="shared" si="1" ref="F8:M8">+F9+F12+F16</f>
        <v>122251</v>
      </c>
      <c r="G8" s="12">
        <f t="shared" si="1"/>
        <v>170518</v>
      </c>
      <c r="H8" s="12">
        <f t="shared" si="1"/>
        <v>190018</v>
      </c>
      <c r="I8" s="12">
        <f t="shared" si="1"/>
        <v>184075</v>
      </c>
      <c r="J8" s="12">
        <f t="shared" si="1"/>
        <v>138237</v>
      </c>
      <c r="K8" s="12">
        <f t="shared" si="1"/>
        <v>170903</v>
      </c>
      <c r="L8" s="12">
        <f t="shared" si="1"/>
        <v>65611</v>
      </c>
      <c r="M8" s="12">
        <f t="shared" si="1"/>
        <v>35203</v>
      </c>
      <c r="N8" s="12">
        <f>SUM(B8:M8)</f>
        <v>1661314</v>
      </c>
      <c r="O8"/>
    </row>
    <row r="9" spans="1:15" ht="18.75" customHeight="1">
      <c r="A9" s="13" t="s">
        <v>4</v>
      </c>
      <c r="B9" s="14">
        <v>28906</v>
      </c>
      <c r="C9" s="14">
        <v>27945</v>
      </c>
      <c r="D9" s="14">
        <v>20308</v>
      </c>
      <c r="E9" s="14">
        <v>3969</v>
      </c>
      <c r="F9" s="14">
        <v>14657</v>
      </c>
      <c r="G9" s="14">
        <v>21902</v>
      </c>
      <c r="H9" s="14">
        <v>33530</v>
      </c>
      <c r="I9" s="14">
        <v>18210</v>
      </c>
      <c r="J9" s="14">
        <v>21708</v>
      </c>
      <c r="K9" s="14">
        <v>19684</v>
      </c>
      <c r="L9" s="14">
        <v>10732</v>
      </c>
      <c r="M9" s="14">
        <v>5826</v>
      </c>
      <c r="N9" s="12">
        <f aca="true" t="shared" si="2" ref="N9:N19">SUM(B9:M9)</f>
        <v>227377</v>
      </c>
      <c r="O9"/>
    </row>
    <row r="10" spans="1:15" ht="18.75" customHeight="1">
      <c r="A10" s="15" t="s">
        <v>5</v>
      </c>
      <c r="B10" s="14">
        <f>+B9-B11</f>
        <v>28906</v>
      </c>
      <c r="C10" s="14">
        <f>+C9-C11</f>
        <v>27945</v>
      </c>
      <c r="D10" s="14">
        <f>+D9-D11</f>
        <v>20308</v>
      </c>
      <c r="E10" s="14">
        <f>+E9-E11</f>
        <v>3969</v>
      </c>
      <c r="F10" s="14">
        <f aca="true" t="shared" si="3" ref="F10:M10">+F9-F11</f>
        <v>14657</v>
      </c>
      <c r="G10" s="14">
        <f t="shared" si="3"/>
        <v>21902</v>
      </c>
      <c r="H10" s="14">
        <f t="shared" si="3"/>
        <v>33530</v>
      </c>
      <c r="I10" s="14">
        <f t="shared" si="3"/>
        <v>18210</v>
      </c>
      <c r="J10" s="14">
        <f t="shared" si="3"/>
        <v>21708</v>
      </c>
      <c r="K10" s="14">
        <f t="shared" si="3"/>
        <v>19684</v>
      </c>
      <c r="L10" s="14">
        <f t="shared" si="3"/>
        <v>10732</v>
      </c>
      <c r="M10" s="14">
        <f t="shared" si="3"/>
        <v>5826</v>
      </c>
      <c r="N10" s="12">
        <f t="shared" si="2"/>
        <v>227377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156080</v>
      </c>
      <c r="C12" s="14">
        <f>C13+C14+C15</f>
        <v>111309</v>
      </c>
      <c r="D12" s="14">
        <f>D13+D14+D15</f>
        <v>139362</v>
      </c>
      <c r="E12" s="14">
        <f>E13+E14+E15</f>
        <v>24608</v>
      </c>
      <c r="F12" s="14">
        <f aca="true" t="shared" si="4" ref="F12:M12">F13+F14+F15</f>
        <v>92453</v>
      </c>
      <c r="G12" s="14">
        <f t="shared" si="4"/>
        <v>127638</v>
      </c>
      <c r="H12" s="14">
        <f t="shared" si="4"/>
        <v>136082</v>
      </c>
      <c r="I12" s="14">
        <f t="shared" si="4"/>
        <v>143435</v>
      </c>
      <c r="J12" s="14">
        <f t="shared" si="4"/>
        <v>101116</v>
      </c>
      <c r="K12" s="14">
        <f t="shared" si="4"/>
        <v>130307</v>
      </c>
      <c r="L12" s="14">
        <f t="shared" si="4"/>
        <v>48797</v>
      </c>
      <c r="M12" s="14">
        <f t="shared" si="4"/>
        <v>26615</v>
      </c>
      <c r="N12" s="12">
        <f t="shared" si="2"/>
        <v>1237802</v>
      </c>
      <c r="O12"/>
    </row>
    <row r="13" spans="1:15" ht="18.75" customHeight="1">
      <c r="A13" s="15" t="s">
        <v>7</v>
      </c>
      <c r="B13" s="14">
        <v>76809</v>
      </c>
      <c r="C13" s="14">
        <v>57239</v>
      </c>
      <c r="D13" s="14">
        <v>68158</v>
      </c>
      <c r="E13" s="14">
        <v>12063</v>
      </c>
      <c r="F13" s="14">
        <v>45295</v>
      </c>
      <c r="G13" s="14">
        <v>63511</v>
      </c>
      <c r="H13" s="14">
        <v>70591</v>
      </c>
      <c r="I13" s="14">
        <v>72911</v>
      </c>
      <c r="J13" s="14">
        <v>49299</v>
      </c>
      <c r="K13" s="14">
        <v>63230</v>
      </c>
      <c r="L13" s="14">
        <v>23469</v>
      </c>
      <c r="M13" s="14">
        <v>12759</v>
      </c>
      <c r="N13" s="12">
        <f t="shared" si="2"/>
        <v>615334</v>
      </c>
      <c r="O13"/>
    </row>
    <row r="14" spans="1:15" ht="18.75" customHeight="1">
      <c r="A14" s="15" t="s">
        <v>8</v>
      </c>
      <c r="B14" s="14">
        <v>74437</v>
      </c>
      <c r="C14" s="14">
        <v>49368</v>
      </c>
      <c r="D14" s="14">
        <v>67029</v>
      </c>
      <c r="E14" s="14">
        <v>11495</v>
      </c>
      <c r="F14" s="14">
        <v>43375</v>
      </c>
      <c r="G14" s="14">
        <v>58219</v>
      </c>
      <c r="H14" s="14">
        <v>60546</v>
      </c>
      <c r="I14" s="14">
        <v>66610</v>
      </c>
      <c r="J14" s="14">
        <v>48486</v>
      </c>
      <c r="K14" s="14">
        <v>63367</v>
      </c>
      <c r="L14" s="14">
        <v>24030</v>
      </c>
      <c r="M14" s="14">
        <v>13264</v>
      </c>
      <c r="N14" s="12">
        <f t="shared" si="2"/>
        <v>580226</v>
      </c>
      <c r="O14"/>
    </row>
    <row r="15" spans="1:15" ht="18.75" customHeight="1">
      <c r="A15" s="15" t="s">
        <v>9</v>
      </c>
      <c r="B15" s="14">
        <v>4834</v>
      </c>
      <c r="C15" s="14">
        <v>4702</v>
      </c>
      <c r="D15" s="14">
        <v>4175</v>
      </c>
      <c r="E15" s="14">
        <v>1050</v>
      </c>
      <c r="F15" s="14">
        <v>3783</v>
      </c>
      <c r="G15" s="14">
        <v>5908</v>
      </c>
      <c r="H15" s="14">
        <v>4945</v>
      </c>
      <c r="I15" s="14">
        <v>3914</v>
      </c>
      <c r="J15" s="14">
        <v>3331</v>
      </c>
      <c r="K15" s="14">
        <v>3710</v>
      </c>
      <c r="L15" s="14">
        <v>1298</v>
      </c>
      <c r="M15" s="14">
        <v>592</v>
      </c>
      <c r="N15" s="12">
        <f t="shared" si="2"/>
        <v>42242</v>
      </c>
      <c r="O15"/>
    </row>
    <row r="16" spans="1:14" ht="18.75" customHeight="1">
      <c r="A16" s="16" t="s">
        <v>26</v>
      </c>
      <c r="B16" s="14">
        <f>B17+B18+B19</f>
        <v>29646</v>
      </c>
      <c r="C16" s="14">
        <f>C17+C18+C19</f>
        <v>19946</v>
      </c>
      <c r="D16" s="14">
        <f>D17+D18+D19</f>
        <v>18798</v>
      </c>
      <c r="E16" s="14">
        <f>E17+E18+E19</f>
        <v>3621</v>
      </c>
      <c r="F16" s="14">
        <f aca="true" t="shared" si="5" ref="F16:M16">F17+F18+F19</f>
        <v>15141</v>
      </c>
      <c r="G16" s="14">
        <f t="shared" si="5"/>
        <v>20978</v>
      </c>
      <c r="H16" s="14">
        <f t="shared" si="5"/>
        <v>20406</v>
      </c>
      <c r="I16" s="14">
        <f t="shared" si="5"/>
        <v>22430</v>
      </c>
      <c r="J16" s="14">
        <f t="shared" si="5"/>
        <v>15413</v>
      </c>
      <c r="K16" s="14">
        <f t="shared" si="5"/>
        <v>20912</v>
      </c>
      <c r="L16" s="14">
        <f t="shared" si="5"/>
        <v>6082</v>
      </c>
      <c r="M16" s="14">
        <f t="shared" si="5"/>
        <v>2762</v>
      </c>
      <c r="N16" s="12">
        <f t="shared" si="2"/>
        <v>196135</v>
      </c>
    </row>
    <row r="17" spans="1:15" ht="18.75" customHeight="1">
      <c r="A17" s="15" t="s">
        <v>23</v>
      </c>
      <c r="B17" s="14">
        <v>5938</v>
      </c>
      <c r="C17" s="14">
        <v>4343</v>
      </c>
      <c r="D17" s="14">
        <v>3956</v>
      </c>
      <c r="E17" s="14">
        <v>846</v>
      </c>
      <c r="F17" s="14">
        <v>3367</v>
      </c>
      <c r="G17" s="14">
        <v>5245</v>
      </c>
      <c r="H17" s="14">
        <v>5415</v>
      </c>
      <c r="I17" s="14">
        <v>5534</v>
      </c>
      <c r="J17" s="14">
        <v>3881</v>
      </c>
      <c r="K17" s="14">
        <v>5027</v>
      </c>
      <c r="L17" s="14">
        <v>1532</v>
      </c>
      <c r="M17" s="14">
        <v>651</v>
      </c>
      <c r="N17" s="12">
        <f t="shared" si="2"/>
        <v>45735</v>
      </c>
      <c r="O17"/>
    </row>
    <row r="18" spans="1:15" ht="18.75" customHeight="1">
      <c r="A18" s="15" t="s">
        <v>24</v>
      </c>
      <c r="B18" s="14">
        <v>1704</v>
      </c>
      <c r="C18" s="14">
        <v>887</v>
      </c>
      <c r="D18" s="14">
        <v>1512</v>
      </c>
      <c r="E18" s="14">
        <v>193</v>
      </c>
      <c r="F18" s="14">
        <v>1021</v>
      </c>
      <c r="G18" s="14">
        <v>1225</v>
      </c>
      <c r="H18" s="14">
        <v>1638</v>
      </c>
      <c r="I18" s="14">
        <v>1363</v>
      </c>
      <c r="J18" s="14">
        <v>991</v>
      </c>
      <c r="K18" s="14">
        <v>1915</v>
      </c>
      <c r="L18" s="14">
        <v>467</v>
      </c>
      <c r="M18" s="14">
        <v>209</v>
      </c>
      <c r="N18" s="12">
        <f t="shared" si="2"/>
        <v>13125</v>
      </c>
      <c r="O18"/>
    </row>
    <row r="19" spans="1:15" ht="18.75" customHeight="1">
      <c r="A19" s="15" t="s">
        <v>25</v>
      </c>
      <c r="B19" s="14">
        <v>22004</v>
      </c>
      <c r="C19" s="14">
        <v>14716</v>
      </c>
      <c r="D19" s="14">
        <v>13330</v>
      </c>
      <c r="E19" s="14">
        <v>2582</v>
      </c>
      <c r="F19" s="14">
        <v>10753</v>
      </c>
      <c r="G19" s="14">
        <v>14508</v>
      </c>
      <c r="H19" s="14">
        <v>13353</v>
      </c>
      <c r="I19" s="14">
        <v>15533</v>
      </c>
      <c r="J19" s="14">
        <v>10541</v>
      </c>
      <c r="K19" s="14">
        <v>13970</v>
      </c>
      <c r="L19" s="14">
        <v>4083</v>
      </c>
      <c r="M19" s="14">
        <v>1902</v>
      </c>
      <c r="N19" s="12">
        <f t="shared" si="2"/>
        <v>137275</v>
      </c>
      <c r="O19"/>
    </row>
    <row r="20" spans="1:15" ht="18.75" customHeight="1">
      <c r="A20" s="17" t="s">
        <v>10</v>
      </c>
      <c r="B20" s="18">
        <f>B21+B22+B23</f>
        <v>106874</v>
      </c>
      <c r="C20" s="18">
        <f>C21+C22+C23</f>
        <v>64611</v>
      </c>
      <c r="D20" s="18">
        <f>D21+D22+D23</f>
        <v>67066</v>
      </c>
      <c r="E20" s="18">
        <f>E21+E22+E23</f>
        <v>12112</v>
      </c>
      <c r="F20" s="18">
        <f aca="true" t="shared" si="6" ref="F20:M20">F21+F22+F23</f>
        <v>49536</v>
      </c>
      <c r="G20" s="18">
        <f t="shared" si="6"/>
        <v>67174</v>
      </c>
      <c r="H20" s="18">
        <f t="shared" si="6"/>
        <v>83316</v>
      </c>
      <c r="I20" s="18">
        <f t="shared" si="6"/>
        <v>91194</v>
      </c>
      <c r="J20" s="18">
        <f t="shared" si="6"/>
        <v>56897</v>
      </c>
      <c r="K20" s="18">
        <f t="shared" si="6"/>
        <v>93721</v>
      </c>
      <c r="L20" s="18">
        <f t="shared" si="6"/>
        <v>30594</v>
      </c>
      <c r="M20" s="18">
        <f t="shared" si="6"/>
        <v>14278</v>
      </c>
      <c r="N20" s="12">
        <f aca="true" t="shared" si="7" ref="N20:N26">SUM(B20:M20)</f>
        <v>737373</v>
      </c>
      <c r="O20"/>
    </row>
    <row r="21" spans="1:15" ht="18.75" customHeight="1">
      <c r="A21" s="13" t="s">
        <v>11</v>
      </c>
      <c r="B21" s="14">
        <v>56179</v>
      </c>
      <c r="C21" s="14">
        <v>37478</v>
      </c>
      <c r="D21" s="14">
        <v>35317</v>
      </c>
      <c r="E21" s="14">
        <v>6539</v>
      </c>
      <c r="F21" s="14">
        <v>26739</v>
      </c>
      <c r="G21" s="14">
        <v>36909</v>
      </c>
      <c r="H21" s="14">
        <v>47481</v>
      </c>
      <c r="I21" s="14">
        <v>50330</v>
      </c>
      <c r="J21" s="14">
        <v>30642</v>
      </c>
      <c r="K21" s="14">
        <v>48670</v>
      </c>
      <c r="L21" s="14">
        <v>16102</v>
      </c>
      <c r="M21" s="14">
        <v>7552</v>
      </c>
      <c r="N21" s="12">
        <f t="shared" si="7"/>
        <v>399938</v>
      </c>
      <c r="O21"/>
    </row>
    <row r="22" spans="1:15" ht="18.75" customHeight="1">
      <c r="A22" s="13" t="s">
        <v>12</v>
      </c>
      <c r="B22" s="14">
        <v>48041</v>
      </c>
      <c r="C22" s="14">
        <v>25069</v>
      </c>
      <c r="D22" s="14">
        <v>29993</v>
      </c>
      <c r="E22" s="14">
        <v>5152</v>
      </c>
      <c r="F22" s="14">
        <v>21101</v>
      </c>
      <c r="G22" s="14">
        <v>27729</v>
      </c>
      <c r="H22" s="14">
        <v>33537</v>
      </c>
      <c r="I22" s="14">
        <v>38925</v>
      </c>
      <c r="J22" s="14">
        <v>24755</v>
      </c>
      <c r="K22" s="14">
        <v>43003</v>
      </c>
      <c r="L22" s="14">
        <v>13793</v>
      </c>
      <c r="M22" s="14">
        <v>6455</v>
      </c>
      <c r="N22" s="12">
        <f t="shared" si="7"/>
        <v>317553</v>
      </c>
      <c r="O22"/>
    </row>
    <row r="23" spans="1:15" ht="18.75" customHeight="1">
      <c r="A23" s="13" t="s">
        <v>13</v>
      </c>
      <c r="B23" s="14">
        <v>2654</v>
      </c>
      <c r="C23" s="14">
        <v>2064</v>
      </c>
      <c r="D23" s="14">
        <v>1756</v>
      </c>
      <c r="E23" s="14">
        <v>421</v>
      </c>
      <c r="F23" s="14">
        <v>1696</v>
      </c>
      <c r="G23" s="14">
        <v>2536</v>
      </c>
      <c r="H23" s="14">
        <v>2298</v>
      </c>
      <c r="I23" s="14">
        <v>1939</v>
      </c>
      <c r="J23" s="14">
        <v>1500</v>
      </c>
      <c r="K23" s="14">
        <v>2048</v>
      </c>
      <c r="L23" s="14">
        <v>699</v>
      </c>
      <c r="M23" s="14">
        <v>271</v>
      </c>
      <c r="N23" s="12">
        <f t="shared" si="7"/>
        <v>19882</v>
      </c>
      <c r="O23"/>
    </row>
    <row r="24" spans="1:15" ht="18.75" customHeight="1">
      <c r="A24" s="17" t="s">
        <v>14</v>
      </c>
      <c r="B24" s="14">
        <f>B25+B26</f>
        <v>45037</v>
      </c>
      <c r="C24" s="14">
        <f>C25+C26</f>
        <v>36217</v>
      </c>
      <c r="D24" s="14">
        <f>D25+D26</f>
        <v>34112</v>
      </c>
      <c r="E24" s="14">
        <f>E25+E26</f>
        <v>7822</v>
      </c>
      <c r="F24" s="14">
        <f aca="true" t="shared" si="8" ref="F24:M24">F25+F26</f>
        <v>31151</v>
      </c>
      <c r="G24" s="14">
        <f t="shared" si="8"/>
        <v>40906</v>
      </c>
      <c r="H24" s="14">
        <f t="shared" si="8"/>
        <v>43888</v>
      </c>
      <c r="I24" s="14">
        <f t="shared" si="8"/>
        <v>33528</v>
      </c>
      <c r="J24" s="14">
        <f t="shared" si="8"/>
        <v>27685</v>
      </c>
      <c r="K24" s="14">
        <f t="shared" si="8"/>
        <v>27514</v>
      </c>
      <c r="L24" s="14">
        <f t="shared" si="8"/>
        <v>8757</v>
      </c>
      <c r="M24" s="14">
        <f t="shared" si="8"/>
        <v>3127</v>
      </c>
      <c r="N24" s="12">
        <f t="shared" si="7"/>
        <v>339744</v>
      </c>
      <c r="O24"/>
    </row>
    <row r="25" spans="1:15" ht="18.75" customHeight="1">
      <c r="A25" s="13" t="s">
        <v>15</v>
      </c>
      <c r="B25" s="14">
        <v>28824</v>
      </c>
      <c r="C25" s="14">
        <v>23179</v>
      </c>
      <c r="D25" s="14">
        <v>21832</v>
      </c>
      <c r="E25" s="14">
        <v>5006</v>
      </c>
      <c r="F25" s="14">
        <v>19937</v>
      </c>
      <c r="G25" s="14">
        <v>26180</v>
      </c>
      <c r="H25" s="14">
        <v>28088</v>
      </c>
      <c r="I25" s="14">
        <v>21458</v>
      </c>
      <c r="J25" s="14">
        <v>17718</v>
      </c>
      <c r="K25" s="14">
        <v>17609</v>
      </c>
      <c r="L25" s="14">
        <v>5604</v>
      </c>
      <c r="M25" s="14">
        <v>2001</v>
      </c>
      <c r="N25" s="12">
        <f t="shared" si="7"/>
        <v>217436</v>
      </c>
      <c r="O25"/>
    </row>
    <row r="26" spans="1:15" ht="18.75" customHeight="1">
      <c r="A26" s="13" t="s">
        <v>16</v>
      </c>
      <c r="B26" s="14">
        <v>16213</v>
      </c>
      <c r="C26" s="14">
        <v>13038</v>
      </c>
      <c r="D26" s="14">
        <v>12280</v>
      </c>
      <c r="E26" s="14">
        <v>2816</v>
      </c>
      <c r="F26" s="14">
        <v>11214</v>
      </c>
      <c r="G26" s="14">
        <v>14726</v>
      </c>
      <c r="H26" s="14">
        <v>15800</v>
      </c>
      <c r="I26" s="14">
        <v>12070</v>
      </c>
      <c r="J26" s="14">
        <v>9967</v>
      </c>
      <c r="K26" s="14">
        <v>9905</v>
      </c>
      <c r="L26" s="14">
        <v>3153</v>
      </c>
      <c r="M26" s="14">
        <v>1126</v>
      </c>
      <c r="N26" s="12">
        <f t="shared" si="7"/>
        <v>122308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0.9949217990795078</v>
      </c>
      <c r="C32" s="23">
        <f aca="true" t="shared" si="9" ref="C32:M32">(((+C$8+C$20)*C$29)+(C$24*C$30))/C$7</f>
        <v>0.9921306147799468</v>
      </c>
      <c r="D32" s="23">
        <f t="shared" si="9"/>
        <v>1</v>
      </c>
      <c r="E32" s="23">
        <f t="shared" si="9"/>
        <v>0.9907874088851377</v>
      </c>
      <c r="F32" s="23">
        <f t="shared" si="9"/>
        <v>1</v>
      </c>
      <c r="G32" s="23">
        <f t="shared" si="9"/>
        <v>1</v>
      </c>
      <c r="H32" s="23">
        <f t="shared" si="9"/>
        <v>0.9958494681957746</v>
      </c>
      <c r="I32" s="23">
        <f t="shared" si="9"/>
        <v>0.9956786678627059</v>
      </c>
      <c r="J32" s="23">
        <f t="shared" si="9"/>
        <v>0.997564722936554</v>
      </c>
      <c r="K32" s="23">
        <f t="shared" si="9"/>
        <v>0.9981728785710864</v>
      </c>
      <c r="L32" s="23">
        <f t="shared" si="9"/>
        <v>0.9976472685352794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1.7549425613963439</v>
      </c>
      <c r="C35" s="26">
        <f>C32*C34</f>
        <v>1.6908882067694633</v>
      </c>
      <c r="D35" s="26">
        <f>D32*D34</f>
        <v>1.5792</v>
      </c>
      <c r="E35" s="26">
        <f>E32*E34</f>
        <v>2.001588723429755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1.6972262486460585</v>
      </c>
      <c r="I35" s="26">
        <f t="shared" si="10"/>
        <v>1.6565105997231837</v>
      </c>
      <c r="J35" s="26">
        <f t="shared" si="10"/>
        <v>1.869137021366221</v>
      </c>
      <c r="K35" s="26">
        <f t="shared" si="10"/>
        <v>1.7882267119601014</v>
      </c>
      <c r="L35" s="26">
        <f t="shared" si="10"/>
        <v>2.1227938579893677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-0.0036086898</v>
      </c>
      <c r="C36" s="26">
        <v>-0.0055559401</v>
      </c>
      <c r="D36" s="26">
        <v>-0.00518616</v>
      </c>
      <c r="E36" s="26">
        <v>-0.000733139</v>
      </c>
      <c r="F36" s="26">
        <v>-0.00317151</v>
      </c>
      <c r="G36" s="26">
        <v>-0.0029336</v>
      </c>
      <c r="H36" s="26">
        <v>-0.0024574273</v>
      </c>
      <c r="I36" s="26">
        <v>-0.0015060056</v>
      </c>
      <c r="J36" s="26">
        <v>-0.0004203861</v>
      </c>
      <c r="K36" s="26">
        <v>-0.0012291109</v>
      </c>
      <c r="L36" s="26">
        <v>0</v>
      </c>
      <c r="M36" s="26">
        <v>-0.0055488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1151.3200000000002</v>
      </c>
      <c r="G38" s="65">
        <f t="shared" si="11"/>
        <v>1626.4</v>
      </c>
      <c r="H38" s="65">
        <f t="shared" si="11"/>
        <v>1361.0400000000002</v>
      </c>
      <c r="I38" s="65">
        <f t="shared" si="11"/>
        <v>723.32</v>
      </c>
      <c r="J38" s="65">
        <f t="shared" si="11"/>
        <v>149.8</v>
      </c>
      <c r="K38" s="65">
        <f t="shared" si="11"/>
        <v>547.84</v>
      </c>
      <c r="L38" s="65">
        <f t="shared" si="11"/>
        <v>0</v>
      </c>
      <c r="M38" s="65">
        <f t="shared" si="11"/>
        <v>582.08</v>
      </c>
      <c r="N38" s="28">
        <f>SUM(B38:M38)</f>
        <v>12912.76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504</v>
      </c>
      <c r="E39" s="67">
        <v>19</v>
      </c>
      <c r="F39" s="67">
        <v>269</v>
      </c>
      <c r="G39" s="67">
        <v>380</v>
      </c>
      <c r="H39" s="67">
        <v>318</v>
      </c>
      <c r="I39" s="67">
        <v>169</v>
      </c>
      <c r="J39" s="67">
        <v>35</v>
      </c>
      <c r="K39" s="67">
        <v>128</v>
      </c>
      <c r="L39" s="67">
        <v>0</v>
      </c>
      <c r="M39" s="67">
        <v>136</v>
      </c>
      <c r="N39" s="12">
        <f>SUM(B39:M39)</f>
        <v>3017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643976.4512965387</v>
      </c>
      <c r="C42" s="69">
        <f aca="true" t="shared" si="12" ref="C42:M42">C43+C44+C45+C46</f>
        <v>440728.8186375272</v>
      </c>
      <c r="D42" s="69">
        <f t="shared" si="12"/>
        <v>444787.18430064</v>
      </c>
      <c r="E42" s="69">
        <f t="shared" si="12"/>
        <v>104389.92332749201</v>
      </c>
      <c r="F42" s="69">
        <f t="shared" si="12"/>
        <v>374299.20230362006</v>
      </c>
      <c r="G42" s="69">
        <f t="shared" si="12"/>
        <v>407729.3437072</v>
      </c>
      <c r="H42" s="69">
        <f t="shared" si="12"/>
        <v>538978.9950450395</v>
      </c>
      <c r="I42" s="69">
        <f t="shared" si="12"/>
        <v>511783.77365145675</v>
      </c>
      <c r="J42" s="69">
        <f t="shared" si="12"/>
        <v>416535.3719533841</v>
      </c>
      <c r="K42" s="69">
        <f t="shared" si="12"/>
        <v>522597.74517849594</v>
      </c>
      <c r="L42" s="69">
        <f t="shared" si="12"/>
        <v>222812.68892228</v>
      </c>
      <c r="M42" s="69">
        <f t="shared" si="12"/>
        <v>110188.2807296</v>
      </c>
      <c r="N42" s="69">
        <f>N43+N44+N45+N46</f>
        <v>4738807.779053274</v>
      </c>
    </row>
    <row r="43" spans="1:14" ht="18.75" customHeight="1">
      <c r="A43" s="66" t="s">
        <v>94</v>
      </c>
      <c r="B43" s="63">
        <f aca="true" t="shared" si="13" ref="B43:H43">B35*B7</f>
        <v>643261.9112819</v>
      </c>
      <c r="C43" s="63">
        <f t="shared" si="13"/>
        <v>439678.27862985</v>
      </c>
      <c r="D43" s="63">
        <f t="shared" si="13"/>
        <v>441616.9632</v>
      </c>
      <c r="E43" s="63">
        <f t="shared" si="13"/>
        <v>104346.82332984</v>
      </c>
      <c r="F43" s="63">
        <f t="shared" si="13"/>
        <v>373791.50220000005</v>
      </c>
      <c r="G43" s="63">
        <f t="shared" si="13"/>
        <v>406920.2388</v>
      </c>
      <c r="H43" s="63">
        <f t="shared" si="13"/>
        <v>538397.505048</v>
      </c>
      <c r="I43" s="63">
        <f>I35*I7</f>
        <v>511525.50366272</v>
      </c>
      <c r="J43" s="63">
        <f>J35*J7</f>
        <v>416479.2419638</v>
      </c>
      <c r="K43" s="63">
        <f>K35*K7</f>
        <v>522408.9751786001</v>
      </c>
      <c r="L43" s="63">
        <f>L35*L7</f>
        <v>222812.68892228</v>
      </c>
      <c r="M43" s="63">
        <f>M35*M7</f>
        <v>109898.112</v>
      </c>
      <c r="N43" s="65">
        <f>SUM(B43:M43)</f>
        <v>4731137.744216991</v>
      </c>
    </row>
    <row r="44" spans="1:14" ht="18.75" customHeight="1">
      <c r="A44" s="66" t="s">
        <v>95</v>
      </c>
      <c r="B44" s="63">
        <f aca="true" t="shared" si="14" ref="B44:M44">B36*B7</f>
        <v>-1322.7399853614</v>
      </c>
      <c r="C44" s="63">
        <f t="shared" si="14"/>
        <v>-1444.6999923228</v>
      </c>
      <c r="D44" s="63">
        <f t="shared" si="14"/>
        <v>-1450.2888993600002</v>
      </c>
      <c r="E44" s="63">
        <f t="shared" si="14"/>
        <v>-38.220002347999994</v>
      </c>
      <c r="F44" s="63">
        <f t="shared" si="14"/>
        <v>-643.61989638</v>
      </c>
      <c r="G44" s="63">
        <f t="shared" si="14"/>
        <v>-817.2950928</v>
      </c>
      <c r="H44" s="63">
        <f t="shared" si="14"/>
        <v>-779.5500029606</v>
      </c>
      <c r="I44" s="63">
        <f t="shared" si="14"/>
        <v>-465.05001126319996</v>
      </c>
      <c r="J44" s="63">
        <f t="shared" si="14"/>
        <v>-93.6700104159</v>
      </c>
      <c r="K44" s="63">
        <f t="shared" si="14"/>
        <v>-359.0700001042</v>
      </c>
      <c r="L44" s="63">
        <f t="shared" si="14"/>
        <v>0</v>
      </c>
      <c r="M44" s="63">
        <f t="shared" si="14"/>
        <v>-291.91127040000003</v>
      </c>
      <c r="N44" s="28">
        <f>SUM(B44:M44)</f>
        <v>-7706.115163716099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1151.3200000000002</v>
      </c>
      <c r="G45" s="63">
        <f t="shared" si="15"/>
        <v>1626.4</v>
      </c>
      <c r="H45" s="63">
        <f t="shared" si="15"/>
        <v>1361.0400000000002</v>
      </c>
      <c r="I45" s="63">
        <f t="shared" si="15"/>
        <v>723.32</v>
      </c>
      <c r="J45" s="63">
        <f t="shared" si="15"/>
        <v>149.8</v>
      </c>
      <c r="K45" s="63">
        <f t="shared" si="15"/>
        <v>547.84</v>
      </c>
      <c r="L45" s="63">
        <f t="shared" si="15"/>
        <v>0</v>
      </c>
      <c r="M45" s="63">
        <f t="shared" si="15"/>
        <v>582.08</v>
      </c>
      <c r="N45" s="65">
        <f>SUM(B45:M45)</f>
        <v>12912.76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2463.39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2463.39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-102600.52</v>
      </c>
      <c r="C48" s="28">
        <f aca="true" t="shared" si="16" ref="C48:M48">+C49+C52+C60+C61</f>
        <v>-97927.34</v>
      </c>
      <c r="D48" s="28">
        <f t="shared" si="16"/>
        <v>-71180.72</v>
      </c>
      <c r="E48" s="28">
        <f t="shared" si="16"/>
        <v>-14537.78</v>
      </c>
      <c r="F48" s="28">
        <f t="shared" si="16"/>
        <v>-52330.98</v>
      </c>
      <c r="G48" s="28">
        <f t="shared" si="16"/>
        <v>-77748.4</v>
      </c>
      <c r="H48" s="28">
        <f t="shared" si="16"/>
        <v>-119002.8</v>
      </c>
      <c r="I48" s="28">
        <f t="shared" si="16"/>
        <v>-66161</v>
      </c>
      <c r="J48" s="28">
        <f t="shared" si="16"/>
        <v>-89152.24</v>
      </c>
      <c r="K48" s="28">
        <f t="shared" si="16"/>
        <v>-73546.84</v>
      </c>
      <c r="L48" s="28">
        <f t="shared" si="16"/>
        <v>-38918.76</v>
      </c>
      <c r="M48" s="28">
        <f t="shared" si="16"/>
        <v>-20570.76</v>
      </c>
      <c r="N48" s="28">
        <f>+N49+N52+N60+N61</f>
        <v>-823678.14</v>
      </c>
      <c r="P48" s="40"/>
    </row>
    <row r="49" spans="1:16" ht="18.75" customHeight="1">
      <c r="A49" s="17" t="s">
        <v>49</v>
      </c>
      <c r="B49" s="29">
        <f>B50+B51</f>
        <v>-101171</v>
      </c>
      <c r="C49" s="29">
        <f>C50+C51</f>
        <v>-97807.5</v>
      </c>
      <c r="D49" s="29">
        <f>D50+D51</f>
        <v>-71078</v>
      </c>
      <c r="E49" s="29">
        <f>E50+E51</f>
        <v>-13891.5</v>
      </c>
      <c r="F49" s="29">
        <f aca="true" t="shared" si="17" ref="F49:M49">F50+F51</f>
        <v>-51299.5</v>
      </c>
      <c r="G49" s="29">
        <f t="shared" si="17"/>
        <v>-76657</v>
      </c>
      <c r="H49" s="29">
        <f t="shared" si="17"/>
        <v>-117355</v>
      </c>
      <c r="I49" s="29">
        <f t="shared" si="17"/>
        <v>-63735</v>
      </c>
      <c r="J49" s="29">
        <f t="shared" si="17"/>
        <v>-75978</v>
      </c>
      <c r="K49" s="29">
        <f t="shared" si="17"/>
        <v>-68894</v>
      </c>
      <c r="L49" s="29">
        <f t="shared" si="17"/>
        <v>-37562</v>
      </c>
      <c r="M49" s="29">
        <f t="shared" si="17"/>
        <v>-20391</v>
      </c>
      <c r="N49" s="28">
        <f aca="true" t="shared" si="18" ref="N49:N61">SUM(B49:M49)</f>
        <v>-795819.5</v>
      </c>
      <c r="P49" s="40"/>
    </row>
    <row r="50" spans="1:16" ht="18.75" customHeight="1">
      <c r="A50" s="13" t="s">
        <v>50</v>
      </c>
      <c r="B50" s="20">
        <f>ROUND(-B9*$D$3,2)</f>
        <v>-101171</v>
      </c>
      <c r="C50" s="20">
        <f>ROUND(-C9*$D$3,2)</f>
        <v>-97807.5</v>
      </c>
      <c r="D50" s="20">
        <f>ROUND(-D9*$D$3,2)</f>
        <v>-71078</v>
      </c>
      <c r="E50" s="20">
        <f>ROUND(-E9*$D$3,2)</f>
        <v>-13891.5</v>
      </c>
      <c r="F50" s="20">
        <f aca="true" t="shared" si="19" ref="F50:M50">ROUND(-F9*$D$3,2)</f>
        <v>-51299.5</v>
      </c>
      <c r="G50" s="20">
        <f t="shared" si="19"/>
        <v>-76657</v>
      </c>
      <c r="H50" s="20">
        <f t="shared" si="19"/>
        <v>-117355</v>
      </c>
      <c r="I50" s="20">
        <f t="shared" si="19"/>
        <v>-63735</v>
      </c>
      <c r="J50" s="20">
        <f t="shared" si="19"/>
        <v>-75978</v>
      </c>
      <c r="K50" s="20">
        <f t="shared" si="19"/>
        <v>-68894</v>
      </c>
      <c r="L50" s="20">
        <f t="shared" si="19"/>
        <v>-37562</v>
      </c>
      <c r="M50" s="20">
        <f t="shared" si="19"/>
        <v>-20391</v>
      </c>
      <c r="N50" s="54">
        <f t="shared" si="18"/>
        <v>-795819.5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-1429.52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-1031.48</v>
      </c>
      <c r="G52" s="29">
        <f t="shared" si="21"/>
        <v>-1091.4</v>
      </c>
      <c r="H52" s="29">
        <f t="shared" si="21"/>
        <v>-1647.8</v>
      </c>
      <c r="I52" s="29">
        <f t="shared" si="21"/>
        <v>-2426</v>
      </c>
      <c r="J52" s="29">
        <f t="shared" si="21"/>
        <v>-13174.24</v>
      </c>
      <c r="K52" s="29">
        <f t="shared" si="21"/>
        <v>-4652.84</v>
      </c>
      <c r="L52" s="29">
        <f t="shared" si="21"/>
        <v>-1356.76</v>
      </c>
      <c r="M52" s="29">
        <f t="shared" si="21"/>
        <v>-179.76</v>
      </c>
      <c r="N52" s="29">
        <f>SUM(N53:N59)</f>
        <v>-27858.64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-1429.52</v>
      </c>
      <c r="C59" s="27">
        <v>-119.84</v>
      </c>
      <c r="D59" s="27">
        <v>-102.72</v>
      </c>
      <c r="E59" s="27">
        <v>-646.28</v>
      </c>
      <c r="F59" s="27">
        <v>-1031.48</v>
      </c>
      <c r="G59" s="27">
        <v>-1091.4</v>
      </c>
      <c r="H59" s="27">
        <v>-1647.8</v>
      </c>
      <c r="I59" s="27">
        <v>-1926</v>
      </c>
      <c r="J59" s="27">
        <v>-2174.24</v>
      </c>
      <c r="K59" s="27">
        <v>-2152.84</v>
      </c>
      <c r="L59" s="27">
        <v>-1356.76</v>
      </c>
      <c r="M59" s="27">
        <v>-179.76</v>
      </c>
      <c r="N59" s="27">
        <f t="shared" si="18"/>
        <v>-13858.64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541375.9312965387</v>
      </c>
      <c r="C63" s="32">
        <f t="shared" si="22"/>
        <v>342801.4786375272</v>
      </c>
      <c r="D63" s="32">
        <f t="shared" si="22"/>
        <v>373606.46430064004</v>
      </c>
      <c r="E63" s="32">
        <f t="shared" si="22"/>
        <v>89852.14332749201</v>
      </c>
      <c r="F63" s="32">
        <f t="shared" si="22"/>
        <v>321968.2223036201</v>
      </c>
      <c r="G63" s="32">
        <f t="shared" si="22"/>
        <v>329980.9437072</v>
      </c>
      <c r="H63" s="32">
        <f t="shared" si="22"/>
        <v>419976.19504503947</v>
      </c>
      <c r="I63" s="32">
        <f t="shared" si="22"/>
        <v>445622.77365145675</v>
      </c>
      <c r="J63" s="32">
        <f t="shared" si="22"/>
        <v>327383.1319533841</v>
      </c>
      <c r="K63" s="32">
        <f t="shared" si="22"/>
        <v>449050.9051784959</v>
      </c>
      <c r="L63" s="32">
        <f t="shared" si="22"/>
        <v>183893.92892228</v>
      </c>
      <c r="M63" s="32">
        <f t="shared" si="22"/>
        <v>89617.5207296</v>
      </c>
      <c r="N63" s="32">
        <f>SUM(B63:M63)</f>
        <v>3915129.639053275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541375.9299999999</v>
      </c>
      <c r="C66" s="42">
        <f aca="true" t="shared" si="23" ref="C66:M66">SUM(C67:C80)</f>
        <v>342801.47</v>
      </c>
      <c r="D66" s="42">
        <f t="shared" si="23"/>
        <v>373606.46</v>
      </c>
      <c r="E66" s="42">
        <f t="shared" si="23"/>
        <v>89852.14</v>
      </c>
      <c r="F66" s="42">
        <f t="shared" si="23"/>
        <v>321968.22</v>
      </c>
      <c r="G66" s="42">
        <f t="shared" si="23"/>
        <v>329980.94</v>
      </c>
      <c r="H66" s="42">
        <f t="shared" si="23"/>
        <v>419976.18999999994</v>
      </c>
      <c r="I66" s="42">
        <f t="shared" si="23"/>
        <v>445622.77</v>
      </c>
      <c r="J66" s="42">
        <f t="shared" si="23"/>
        <v>327383.13</v>
      </c>
      <c r="K66" s="42">
        <f t="shared" si="23"/>
        <v>449050.91</v>
      </c>
      <c r="L66" s="42">
        <f t="shared" si="23"/>
        <v>183893.93</v>
      </c>
      <c r="M66" s="42">
        <f t="shared" si="23"/>
        <v>89617.52</v>
      </c>
      <c r="N66" s="32">
        <f>SUM(N67:N80)</f>
        <v>3915129.6100000003</v>
      </c>
      <c r="P66" s="40"/>
    </row>
    <row r="67" spans="1:14" ht="18.75" customHeight="1">
      <c r="A67" s="17" t="s">
        <v>100</v>
      </c>
      <c r="B67" s="42">
        <v>104178.95</v>
      </c>
      <c r="C67" s="42">
        <v>102234.47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206413.41999999998</v>
      </c>
    </row>
    <row r="68" spans="1:14" ht="18.75" customHeight="1">
      <c r="A68" s="17" t="s">
        <v>101</v>
      </c>
      <c r="B68" s="42">
        <v>437196.98</v>
      </c>
      <c r="C68" s="42">
        <v>240567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677763.98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373606.46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373606.46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89852.14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89852.14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321968.22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321968.22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329980.94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329980.94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322619.97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322619.97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97356.22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97356.22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445622.77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445622.77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327383.13</v>
      </c>
      <c r="K76" s="41">
        <v>0</v>
      </c>
      <c r="L76" s="41">
        <v>0</v>
      </c>
      <c r="M76" s="41">
        <v>0</v>
      </c>
      <c r="N76" s="32">
        <f t="shared" si="24"/>
        <v>327383.13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449050.91</v>
      </c>
      <c r="L77" s="41">
        <v>0</v>
      </c>
      <c r="M77" s="70"/>
      <c r="N77" s="29">
        <f t="shared" si="24"/>
        <v>449050.91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183893.93</v>
      </c>
      <c r="M78" s="41">
        <v>0</v>
      </c>
      <c r="N78" s="32">
        <f t="shared" si="24"/>
        <v>183893.93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89617.52</v>
      </c>
      <c r="N79" s="29">
        <f t="shared" si="24"/>
        <v>89617.52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1.987701711891591</v>
      </c>
      <c r="C84" s="52">
        <v>1.9326618201949273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1.7083802109081625</v>
      </c>
      <c r="C85" s="52">
        <v>1.6041759889647678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1.5791999885569614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2.0015886595565107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1.8418999891592507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1.4606000043072815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1.7182076744676364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1.6350852982315915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1.6565105878619286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1.8691370125527895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1.788226728463945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2.1227938682570837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2.0889999619829687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2015-06-11T19:21:31Z</dcterms:modified>
  <cp:category/>
  <cp:version/>
  <cp:contentType/>
  <cp:contentStatus/>
</cp:coreProperties>
</file>